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0" windowWidth="19320" windowHeight="12120" tabRatio="500" activeTab="2"/>
  </bookViews>
  <sheets>
    <sheet name="EDERA_S" sheetId="1" r:id="rId1"/>
    <sheet name="CA' PIA" sheetId="2" r:id="rId2"/>
    <sheet name="CORNELIA" sheetId="3" r:id="rId3"/>
    <sheet name="scheda" sheetId="4" r:id="rId4"/>
  </sheets>
  <definedNames>
    <definedName name="_xlnm.Print_Area" localSheetId="0">'EDERA_S'!$A$1:$BH$67</definedName>
  </definedNames>
  <calcPr fullCalcOnLoad="1"/>
</workbook>
</file>

<file path=xl/sharedStrings.xml><?xml version="1.0" encoding="utf-8"?>
<sst xmlns="http://schemas.openxmlformats.org/spreadsheetml/2006/main" count="781" uniqueCount="207">
  <si>
    <t>Strade</t>
  </si>
  <si>
    <t>Comparti</t>
  </si>
  <si>
    <t>St</t>
  </si>
  <si>
    <t>Slp</t>
  </si>
  <si>
    <t>Standard</t>
  </si>
  <si>
    <t>TOTALE FASE I</t>
  </si>
  <si>
    <t>TOTALE FASE II</t>
  </si>
  <si>
    <t>TOTALE GENERALE</t>
  </si>
  <si>
    <t>Funzione</t>
  </si>
  <si>
    <t>15a</t>
  </si>
  <si>
    <t>15b</t>
  </si>
  <si>
    <t>15c</t>
  </si>
  <si>
    <t>16a</t>
  </si>
  <si>
    <t>16b</t>
  </si>
  <si>
    <t>16c</t>
  </si>
  <si>
    <t>16d</t>
  </si>
  <si>
    <t>6a</t>
  </si>
  <si>
    <t>6b</t>
  </si>
  <si>
    <t>6c</t>
  </si>
  <si>
    <t xml:space="preserve">U. f. </t>
  </si>
  <si>
    <t>Com+Dir+Res</t>
  </si>
  <si>
    <t>mq</t>
  </si>
  <si>
    <t>=</t>
  </si>
  <si>
    <t>S. terr</t>
  </si>
  <si>
    <t>Ut</t>
  </si>
  <si>
    <t>Comune di Curtatone</t>
  </si>
  <si>
    <t>Subcomparto</t>
  </si>
  <si>
    <t>prevalente</t>
  </si>
  <si>
    <t>Destinazione d'uso</t>
  </si>
  <si>
    <t>non ammessa</t>
  </si>
  <si>
    <t>U1/1</t>
  </si>
  <si>
    <t>S.f.</t>
  </si>
  <si>
    <t xml:space="preserve">Superficie fondiaria </t>
  </si>
  <si>
    <t>mq/mq</t>
  </si>
  <si>
    <t>indice di utilizzazione fondiaria</t>
  </si>
  <si>
    <t>S.l.p. Adm</t>
  </si>
  <si>
    <t>Ip&lt;15%</t>
  </si>
  <si>
    <t>S.l.p.  Max Adm</t>
  </si>
  <si>
    <t>Res.  U1/1</t>
  </si>
  <si>
    <t>%</t>
  </si>
  <si>
    <t>Commercio al dettaglio Esv Msv- Msv+</t>
  </si>
  <si>
    <t>Tip</t>
  </si>
  <si>
    <t>commenti</t>
  </si>
  <si>
    <t>S.l.p. max adm suddivisa per funzioni ipotizzate</t>
  </si>
  <si>
    <t>Rc</t>
  </si>
  <si>
    <t>Rapporto di copertura</t>
  </si>
  <si>
    <t>Ssc</t>
  </si>
  <si>
    <t>Indice della superficie filtrante</t>
  </si>
  <si>
    <t>Hmax adm</t>
  </si>
  <si>
    <t>N° piani</t>
  </si>
  <si>
    <t>n°</t>
  </si>
  <si>
    <t>ml</t>
  </si>
  <si>
    <t>abitanti teorici</t>
  </si>
  <si>
    <t>Residenza</t>
  </si>
  <si>
    <t>ab*33</t>
  </si>
  <si>
    <t>Esv</t>
  </si>
  <si>
    <t>Msv-</t>
  </si>
  <si>
    <t>Msv+</t>
  </si>
  <si>
    <t>Gsv</t>
  </si>
  <si>
    <t>Ds</t>
  </si>
  <si>
    <t>Dc</t>
  </si>
  <si>
    <t>D edifici</t>
  </si>
  <si>
    <t xml:space="preserve">N°  </t>
  </si>
  <si>
    <t>subcomparto A</t>
  </si>
  <si>
    <t>subcomparto B</t>
  </si>
  <si>
    <t>subcomparto E</t>
  </si>
  <si>
    <t>subcomparto C</t>
  </si>
  <si>
    <t>subcomparto D</t>
  </si>
  <si>
    <t>residenziale</t>
  </si>
  <si>
    <t>torre</t>
  </si>
  <si>
    <t>piastra</t>
  </si>
  <si>
    <t>+A alternate</t>
  </si>
  <si>
    <t>PIANO DI LOTTIZZAZIONE</t>
  </si>
  <si>
    <t>P.L. 610  - "CORNELIA"</t>
  </si>
  <si>
    <t>(PROPOSTA PER IL PROSSIMO P.G.T.)</t>
  </si>
  <si>
    <t>SCHEDA RIEPILOGATIVA DEI PARAMETRI URBANISTICI PIRNCIPALI</t>
  </si>
  <si>
    <t>Id. Lotto</t>
  </si>
  <si>
    <t>Premialità volumetrica</t>
  </si>
  <si>
    <t xml:space="preserve"> Direzionale / Servizi in genere / Terziario / Artigianato di servizio</t>
  </si>
  <si>
    <t>Premialità per ..</t>
  </si>
  <si>
    <t>Altre destinazioni</t>
  </si>
  <si>
    <t>Totali parziali</t>
  </si>
  <si>
    <t>Sup. cop. adm.</t>
  </si>
  <si>
    <t>Altezze</t>
  </si>
  <si>
    <t>Tipologia</t>
  </si>
  <si>
    <t>Residenziali</t>
  </si>
  <si>
    <t>H di gronda max adm</t>
  </si>
  <si>
    <t>Abitanti teorici</t>
  </si>
  <si>
    <t>Slp/50</t>
  </si>
  <si>
    <t>Determinazione Standards minimi di norma</t>
  </si>
  <si>
    <t>Commercio al dettaglio</t>
  </si>
  <si>
    <t>Direzionale, servizi e terziario in genere, artigianato di servizio, etc.</t>
  </si>
  <si>
    <t>Commercio all'ingrosso</t>
  </si>
  <si>
    <t>Distanze dai confini di proprietà</t>
  </si>
  <si>
    <t>Distanze dalla rete viaria</t>
  </si>
  <si>
    <t>Distanze tra edifici insistenti su lotti diversi</t>
  </si>
  <si>
    <t>Distanze minime espresse nelle N.T.A del P.A.</t>
  </si>
  <si>
    <t>m</t>
  </si>
  <si>
    <t>Standard previsti in cessione o vincolati ad uso pubblico a favore del Comune</t>
  </si>
  <si>
    <t>CEDUTI</t>
  </si>
  <si>
    <t>ST verde pubblico</t>
  </si>
  <si>
    <t>ST parcheggi</t>
  </si>
  <si>
    <t>ST vari</t>
  </si>
  <si>
    <t>MONETIZZATI</t>
  </si>
  <si>
    <t>PEREQUATI O COMPENSATI CON ALTRI PIANI</t>
  </si>
  <si>
    <t xml:space="preserve">AREE PRIVATE DA ASSOGGETTARE A SERVITÙ DI USO PUBBLICO PER PARCHEGGI E SPAZI COLLETTIVI E SOCIALI ASSERVITI ALLE FUNZIONI COMMERCIALI E DIREZIONALI </t>
  </si>
  <si>
    <t>TOT. SLP resid.</t>
  </si>
  <si>
    <t>TOT. SLP comm. MSV+</t>
  </si>
  <si>
    <t>TOT. SLP comm. ESV</t>
  </si>
  <si>
    <t>TOT. SLP comm. MSV-</t>
  </si>
  <si>
    <t>standard minimi di norma</t>
  </si>
  <si>
    <t>TOT. SLP comm. all'ingrosso</t>
  </si>
  <si>
    <t>TOT. SLP direzionale, servizi in genere, terziario, artigianato di servizio</t>
  </si>
  <si>
    <t>TOT. sup. varie / altre</t>
  </si>
  <si>
    <t>parametri</t>
  </si>
  <si>
    <t>TOTALE COMPLESSIVO</t>
  </si>
  <si>
    <t>PARZIALE</t>
  </si>
  <si>
    <t>TOTALE</t>
  </si>
  <si>
    <t>Uf medio</t>
  </si>
  <si>
    <t>Rc medio</t>
  </si>
  <si>
    <t>trifamilgliare singolo/schiera</t>
  </si>
  <si>
    <t>quadrifamilgliare singolo/schiera</t>
  </si>
  <si>
    <t>Materiali</t>
  </si>
  <si>
    <t>con attenta ricerca di risparmio energetico e qualificazione architettonica</t>
  </si>
  <si>
    <r>
      <t>³</t>
    </r>
    <r>
      <rPr>
        <sz val="7.5"/>
        <rFont val="Verdana"/>
        <family val="0"/>
      </rPr>
      <t xml:space="preserve"> 5,00 e h/2</t>
    </r>
  </si>
  <si>
    <r>
      <t>³</t>
    </r>
    <r>
      <rPr>
        <sz val="7.5"/>
        <rFont val="Verdana"/>
        <family val="0"/>
      </rPr>
      <t xml:space="preserve"> 7,50 e h/2</t>
    </r>
  </si>
  <si>
    <r>
      <t>³</t>
    </r>
    <r>
      <rPr>
        <sz val="7.5"/>
        <rFont val="Verdana"/>
        <family val="0"/>
      </rPr>
      <t xml:space="preserve"> 10,00</t>
    </r>
  </si>
  <si>
    <t>Superficie per strade</t>
  </si>
  <si>
    <t>TOTALE SUPERFICIE TERRITORIALE (mq)</t>
  </si>
  <si>
    <t>&gt;</t>
  </si>
  <si>
    <t>P.L. 609  - "CA' PIA"</t>
  </si>
  <si>
    <t>PROGRAMMA INTEGRATO DI INTERVENTO</t>
  </si>
  <si>
    <t>P.I.I. 608  - "EDERA"</t>
  </si>
  <si>
    <t>STANDARD MINIMO DI NORMA (mq)</t>
  </si>
  <si>
    <t>Caratteristiche</t>
  </si>
  <si>
    <r>
      <t xml:space="preserve">³ </t>
    </r>
    <r>
      <rPr>
        <sz val="10"/>
        <rFont val="Verdana"/>
        <family val="0"/>
      </rPr>
      <t>5,00 e h/2</t>
    </r>
  </si>
  <si>
    <r>
      <t>³</t>
    </r>
    <r>
      <rPr>
        <sz val="10"/>
        <rFont val="Verdana"/>
        <family val="0"/>
      </rPr>
      <t xml:space="preserve"> 7,50 e h/2</t>
    </r>
  </si>
  <si>
    <r>
      <t xml:space="preserve">³ </t>
    </r>
    <r>
      <rPr>
        <sz val="10"/>
        <rFont val="Verdana"/>
        <family val="0"/>
      </rPr>
      <t>10,00</t>
    </r>
  </si>
  <si>
    <t>quadrrifamilgliare singolo/schiera</t>
  </si>
  <si>
    <t>bifamigliare singolo/schiera</t>
  </si>
  <si>
    <t>trifamigliare singolo/schiera</t>
  </si>
  <si>
    <t>trrifamigliare singolo/schiera</t>
  </si>
  <si>
    <r>
      <t xml:space="preserve">³ </t>
    </r>
    <r>
      <rPr>
        <sz val="10"/>
        <rFont val="Verdana"/>
        <family val="0"/>
      </rPr>
      <t xml:space="preserve">5,00 e </t>
    </r>
    <r>
      <rPr>
        <sz val="10"/>
        <rFont val="Symbol"/>
        <family val="1"/>
      </rPr>
      <t xml:space="preserve">³ </t>
    </r>
    <r>
      <rPr>
        <sz val="10"/>
        <rFont val="Verdana"/>
        <family val="0"/>
      </rPr>
      <t>h/2</t>
    </r>
  </si>
  <si>
    <r>
      <t>³</t>
    </r>
    <r>
      <rPr>
        <sz val="7.5"/>
        <rFont val="Verdana"/>
        <family val="0"/>
      </rPr>
      <t xml:space="preserve"> 5,00 e </t>
    </r>
    <r>
      <rPr>
        <sz val="7.5"/>
        <rFont val="Symbol"/>
        <family val="1"/>
      </rPr>
      <t xml:space="preserve">³ </t>
    </r>
    <r>
      <rPr>
        <sz val="7.5"/>
        <rFont val="Verdana"/>
        <family val="0"/>
      </rPr>
      <t>h/2</t>
    </r>
  </si>
  <si>
    <r>
      <t>³</t>
    </r>
    <r>
      <rPr>
        <sz val="7.5"/>
        <rFont val="Verdana"/>
        <family val="0"/>
      </rPr>
      <t xml:space="preserve"> 7,50 e </t>
    </r>
    <r>
      <rPr>
        <sz val="7.5"/>
        <rFont val="Symbol"/>
        <family val="1"/>
      </rPr>
      <t>³</t>
    </r>
    <r>
      <rPr>
        <sz val="7.5"/>
        <rFont val="Verdana"/>
        <family val="0"/>
      </rPr>
      <t xml:space="preserve"> h/2</t>
    </r>
  </si>
  <si>
    <r>
      <t>³</t>
    </r>
    <r>
      <rPr>
        <sz val="10"/>
        <rFont val="Verdana"/>
        <family val="0"/>
      </rPr>
      <t xml:space="preserve"> 7,50 e </t>
    </r>
    <r>
      <rPr>
        <sz val="10"/>
        <rFont val="Symbol"/>
        <family val="1"/>
      </rPr>
      <t xml:space="preserve">³ </t>
    </r>
    <r>
      <rPr>
        <sz val="10"/>
        <rFont val="Verdana"/>
        <family val="0"/>
      </rPr>
      <t>h/2</t>
    </r>
  </si>
  <si>
    <t>ESV</t>
  </si>
  <si>
    <t>MSV-</t>
  </si>
  <si>
    <t>MSV+</t>
  </si>
  <si>
    <t>+ A alternate</t>
  </si>
  <si>
    <t>con vincolo di elevata qualità architettonica condivisa</t>
  </si>
  <si>
    <t>condominio tipo torrette</t>
  </si>
  <si>
    <t>linea compatta / schiera</t>
  </si>
  <si>
    <t>singolo / schiera</t>
  </si>
  <si>
    <t>piastra / linea</t>
  </si>
  <si>
    <r>
      <t xml:space="preserve">³ </t>
    </r>
    <r>
      <rPr>
        <sz val="10"/>
        <rFont val="Verdana"/>
        <family val="0"/>
      </rPr>
      <t>7,50 e</t>
    </r>
    <r>
      <rPr>
        <sz val="10"/>
        <rFont val="Symbol"/>
        <family val="1"/>
      </rPr>
      <t xml:space="preserve"> ³ </t>
    </r>
    <r>
      <rPr>
        <sz val="10"/>
        <rFont val="Verdana"/>
        <family val="0"/>
      </rPr>
      <t>h/2</t>
    </r>
  </si>
  <si>
    <r>
      <t xml:space="preserve">³ </t>
    </r>
    <r>
      <rPr>
        <sz val="10"/>
        <rFont val="Verdana"/>
        <family val="0"/>
      </rPr>
      <t xml:space="preserve">5,00 </t>
    </r>
    <r>
      <rPr>
        <b/>
        <sz val="12"/>
        <color indexed="14"/>
        <rFont val="Verdana"/>
        <family val="2"/>
      </rPr>
      <t>*</t>
    </r>
  </si>
  <si>
    <t>*</t>
  </si>
  <si>
    <t>OPPURE CONSENTITO FRONTE IN ALLINEAMENTO AL PIANO SEMINTERRATO E TERRA CON POSSIBILITÀ DI FRONTI AGGETTANTI AI PIANI SUPERIORI</t>
  </si>
  <si>
    <r>
      <t xml:space="preserve">³ </t>
    </r>
    <r>
      <rPr>
        <sz val="10"/>
        <rFont val="Verdana"/>
        <family val="0"/>
      </rPr>
      <t>5,00</t>
    </r>
  </si>
  <si>
    <r>
      <t>³</t>
    </r>
    <r>
      <rPr>
        <sz val="10"/>
        <rFont val="Verdana"/>
        <family val="0"/>
      </rPr>
      <t xml:space="preserve"> 7,50 </t>
    </r>
  </si>
  <si>
    <r>
      <t>³</t>
    </r>
    <r>
      <rPr>
        <sz val="10"/>
        <rFont val="Verdana"/>
        <family val="0"/>
      </rPr>
      <t xml:space="preserve"> 7,50</t>
    </r>
  </si>
  <si>
    <r>
      <t xml:space="preserve">³ </t>
    </r>
    <r>
      <rPr>
        <sz val="10"/>
        <rFont val="Verdana"/>
        <family val="0"/>
      </rPr>
      <t>10,00 e vincolato qualità progettuale</t>
    </r>
  </si>
  <si>
    <r>
      <t xml:space="preserve">³ </t>
    </r>
    <r>
      <rPr>
        <sz val="10"/>
        <rFont val="Verdana"/>
        <family val="0"/>
      </rPr>
      <t xml:space="preserve">5,00 e </t>
    </r>
    <r>
      <rPr>
        <sz val="10"/>
        <rFont val="Symbol"/>
        <family val="1"/>
      </rPr>
      <t xml:space="preserve">³ </t>
    </r>
    <r>
      <rPr>
        <sz val="10"/>
        <rFont val="Verdana"/>
        <family val="0"/>
      </rPr>
      <t>h/2</t>
    </r>
    <r>
      <rPr>
        <b/>
        <sz val="12"/>
        <rFont val="Verdana"/>
        <family val="0"/>
      </rPr>
      <t xml:space="preserve"> </t>
    </r>
    <r>
      <rPr>
        <b/>
        <sz val="12"/>
        <color indexed="48"/>
        <rFont val="Arial"/>
        <family val="2"/>
      </rPr>
      <t>■</t>
    </r>
  </si>
  <si>
    <t>■</t>
  </si>
  <si>
    <r>
      <t>DISTANZA DA STRADA DI ACCESSO PRINCIPALE: D</t>
    </r>
    <r>
      <rPr>
        <sz val="9"/>
        <rFont val="Arial"/>
        <family val="2"/>
      </rPr>
      <t>S1</t>
    </r>
    <r>
      <rPr>
        <sz val="11"/>
        <rFont val="Arial"/>
        <family val="0"/>
      </rPr>
      <t xml:space="preserve"> </t>
    </r>
    <r>
      <rPr>
        <sz val="11"/>
        <rFont val="Symbol"/>
        <family val="1"/>
      </rPr>
      <t>³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10,00 m</t>
    </r>
  </si>
  <si>
    <t>VERIFICA SODDISFATTA</t>
  </si>
  <si>
    <t>NOTA</t>
  </si>
  <si>
    <t>SUPERFICIE TOTALE STANDARD PREVISTI DAL PIANO ATTUATIVO (mq)</t>
  </si>
  <si>
    <t xml:space="preserve">anticipati al P.A. 610 </t>
  </si>
  <si>
    <t>anticipati dal P.A. 610</t>
  </si>
  <si>
    <r>
      <t>30%</t>
    </r>
    <r>
      <rPr>
        <sz val="10"/>
        <rFont val="Symbol"/>
        <family val="1"/>
      </rPr>
      <t>£</t>
    </r>
    <r>
      <rPr>
        <sz val="10"/>
        <rFont val="Arial"/>
        <family val="2"/>
      </rPr>
      <t>U1/1</t>
    </r>
    <r>
      <rPr>
        <sz val="10"/>
        <rFont val="Symbol"/>
        <family val="1"/>
      </rPr>
      <t>£</t>
    </r>
    <r>
      <rPr>
        <sz val="10"/>
        <rFont val="Arial"/>
        <family val="2"/>
      </rPr>
      <t>60%</t>
    </r>
  </si>
  <si>
    <r>
      <t>20%</t>
    </r>
    <r>
      <rPr>
        <sz val="10"/>
        <rFont val="Symbol"/>
        <family val="1"/>
      </rPr>
      <t>£</t>
    </r>
    <r>
      <rPr>
        <sz val="10"/>
        <rFont val="Arial"/>
        <family val="2"/>
      </rPr>
      <t>U2a</t>
    </r>
    <r>
      <rPr>
        <sz val="10"/>
        <rFont val="Symbol"/>
        <family val="1"/>
      </rPr>
      <t>£5</t>
    </r>
    <r>
      <rPr>
        <sz val="10"/>
        <rFont val="Arial"/>
        <family val="2"/>
      </rPr>
      <t>0%</t>
    </r>
  </si>
  <si>
    <r>
      <t>10%</t>
    </r>
    <r>
      <rPr>
        <sz val="10"/>
        <rFont val="Symbol"/>
        <family val="1"/>
      </rPr>
      <t>£</t>
    </r>
    <r>
      <rPr>
        <sz val="10"/>
        <rFont val="Arial"/>
        <family val="2"/>
      </rPr>
      <t>U2c</t>
    </r>
    <r>
      <rPr>
        <sz val="10"/>
        <rFont val="Symbol"/>
        <family val="1"/>
      </rPr>
      <t>£4</t>
    </r>
    <r>
      <rPr>
        <sz val="10"/>
        <rFont val="Arial"/>
        <family val="2"/>
      </rPr>
      <t>0%</t>
    </r>
  </si>
  <si>
    <r>
      <t>10%</t>
    </r>
    <r>
      <rPr>
        <sz val="10"/>
        <rFont val="Symbol"/>
        <family val="1"/>
      </rPr>
      <t>£</t>
    </r>
    <r>
      <rPr>
        <sz val="10"/>
        <rFont val="Arial"/>
        <family val="2"/>
      </rPr>
      <t>U2c</t>
    </r>
    <r>
      <rPr>
        <sz val="10"/>
        <rFont val="Symbol"/>
        <family val="1"/>
      </rPr>
      <t>£5</t>
    </r>
    <r>
      <rPr>
        <sz val="10"/>
        <rFont val="Arial"/>
        <family val="2"/>
      </rPr>
      <t>0%</t>
    </r>
  </si>
  <si>
    <r>
      <t>20%</t>
    </r>
    <r>
      <rPr>
        <sz val="10"/>
        <rFont val="Symbol"/>
        <family val="1"/>
      </rPr>
      <t>£</t>
    </r>
    <r>
      <rPr>
        <sz val="10"/>
        <rFont val="Arial"/>
        <family val="2"/>
      </rPr>
      <t>U2c</t>
    </r>
    <r>
      <rPr>
        <sz val="10"/>
        <rFont val="Symbol"/>
        <family val="1"/>
      </rPr>
      <t>£6</t>
    </r>
    <r>
      <rPr>
        <sz val="10"/>
        <rFont val="Arial"/>
        <family val="2"/>
      </rPr>
      <t>0%</t>
    </r>
  </si>
  <si>
    <r>
      <t>10%</t>
    </r>
    <r>
      <rPr>
        <sz val="10"/>
        <rFont val="Symbol"/>
        <family val="1"/>
      </rPr>
      <t>£</t>
    </r>
    <r>
      <rPr>
        <sz val="10"/>
        <rFont val="Arial"/>
        <family val="2"/>
      </rPr>
      <t>U1/1</t>
    </r>
    <r>
      <rPr>
        <sz val="10"/>
        <rFont val="Symbol"/>
        <family val="1"/>
      </rPr>
      <t>£4</t>
    </r>
    <r>
      <rPr>
        <sz val="10"/>
        <rFont val="Arial"/>
        <family val="2"/>
      </rPr>
      <t>0%</t>
    </r>
  </si>
  <si>
    <r>
      <t>20%</t>
    </r>
    <r>
      <rPr>
        <sz val="10"/>
        <rFont val="Symbol"/>
        <family val="1"/>
      </rPr>
      <t>£</t>
    </r>
    <r>
      <rPr>
        <sz val="10"/>
        <rFont val="Arial"/>
        <family val="2"/>
      </rPr>
      <t>U2a</t>
    </r>
    <r>
      <rPr>
        <sz val="10"/>
        <rFont val="Symbol"/>
        <family val="1"/>
      </rPr>
      <t>£6</t>
    </r>
    <r>
      <rPr>
        <sz val="10"/>
        <rFont val="Arial"/>
        <family val="2"/>
      </rPr>
      <t>0%</t>
    </r>
  </si>
  <si>
    <t>Superficie fondiaria + Superficie standard + Superficie strade</t>
  </si>
  <si>
    <t>Superficie fondiaria + Superficie standard  + Superficie strade</t>
  </si>
  <si>
    <t>SUPERFICIE TOTALE DEGLI STANDARD PREVISTI DAL PIANO ATTUATIVO (mq)</t>
  </si>
  <si>
    <t>4 + S</t>
  </si>
  <si>
    <t>Anticipazione</t>
  </si>
  <si>
    <t>Oneri di urbanizzazione secondaria</t>
  </si>
  <si>
    <t>Contributo costo di costruzione</t>
  </si>
  <si>
    <t>€</t>
  </si>
  <si>
    <t>torre: ³ 10,00</t>
  </si>
  <si>
    <t>Anticipazioni</t>
  </si>
  <si>
    <t>di cui mq 3607 anticipati dal P.A. 608 e mq3308 mq anticipati dal P.A. 609</t>
  </si>
  <si>
    <t>mq/ab  %</t>
  </si>
  <si>
    <t>Gsv , U2b , U2g, U3c , U3d , U3e , U4, U5d</t>
  </si>
  <si>
    <t>Stralcio</t>
  </si>
  <si>
    <t xml:space="preserve"> 2°  STRALCIO</t>
  </si>
  <si>
    <t xml:space="preserve"> 1° STRALCIO</t>
  </si>
  <si>
    <t>2° STRALCIO</t>
  </si>
  <si>
    <t>1° STRALCIO</t>
  </si>
  <si>
    <t xml:space="preserve">   2°    STRALCIO</t>
  </si>
  <si>
    <t xml:space="preserve">   mq/ab      %</t>
  </si>
  <si>
    <t xml:space="preserve">     mq/ab     %</t>
  </si>
  <si>
    <t xml:space="preserve">FASE I           PL608   EDERA      </t>
  </si>
  <si>
    <t xml:space="preserve">Res </t>
  </si>
  <si>
    <t>Com  Ing</t>
  </si>
  <si>
    <t>Dir VARIE</t>
  </si>
  <si>
    <t>Abitanti</t>
  </si>
  <si>
    <t xml:space="preserve">FASE II            PL609   CA PIA </t>
  </si>
  <si>
    <t xml:space="preserve">FASE III         PL610 CORNELIA           </t>
  </si>
  <si>
    <t>SCHEDA  COMPARTI  608 609 610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</si>
</sst>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&quot;€&quot;#,##0;[Red]&quot;€&quot;#,##0"/>
    <numFmt numFmtId="172" formatCode="#,##0.000"/>
    <numFmt numFmtId="173" formatCode="#,##0.0"/>
    <numFmt numFmtId="174" formatCode="0.0%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11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Arial"/>
      <family val="0"/>
    </font>
    <font>
      <b/>
      <sz val="11"/>
      <name val="Verdana"/>
      <family val="0"/>
    </font>
    <font>
      <sz val="18"/>
      <name val="Arial"/>
      <family val="0"/>
    </font>
    <font>
      <b/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name val="Arial Black"/>
      <family val="2"/>
    </font>
    <font>
      <b/>
      <sz val="16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7.5"/>
      <name val="Verdana"/>
      <family val="0"/>
    </font>
    <font>
      <b/>
      <sz val="11"/>
      <color indexed="10"/>
      <name val="Verdana"/>
      <family val="2"/>
    </font>
    <font>
      <sz val="8"/>
      <name val="Arial Narrow"/>
      <family val="2"/>
    </font>
    <font>
      <sz val="7.5"/>
      <name val="Symbol"/>
      <family val="1"/>
    </font>
    <font>
      <sz val="11"/>
      <name val="Verdana"/>
      <family val="0"/>
    </font>
    <font>
      <sz val="10"/>
      <color indexed="14"/>
      <name val="Symbol"/>
      <family val="1"/>
    </font>
    <font>
      <b/>
      <sz val="12"/>
      <color indexed="14"/>
      <name val="Verdana"/>
      <family val="2"/>
    </font>
    <font>
      <b/>
      <sz val="12"/>
      <color indexed="48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14"/>
      <color indexed="10"/>
      <name val="Verdana"/>
      <family val="2"/>
    </font>
    <font>
      <b/>
      <sz val="20"/>
      <color indexed="10"/>
      <name val="Verdana"/>
      <family val="2"/>
    </font>
    <font>
      <b/>
      <sz val="16"/>
      <name val="Verdana"/>
      <family val="2"/>
    </font>
    <font>
      <b/>
      <sz val="15"/>
      <name val="Verdana"/>
      <family val="2"/>
    </font>
    <font>
      <sz val="14"/>
      <name val="Verdana"/>
      <family val="2"/>
    </font>
    <font>
      <sz val="10"/>
      <color indexed="42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ck">
        <color indexed="3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33"/>
      </right>
      <top>
        <color indexed="63"/>
      </top>
      <bottom>
        <color indexed="63"/>
      </bottom>
    </border>
    <border>
      <left style="thick">
        <color indexed="33"/>
      </left>
      <right style="thick">
        <color indexed="3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>
        <color indexed="3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thick">
        <color indexed="3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>
        <color indexed="3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3" fontId="5" fillId="5" borderId="8" xfId="0" applyNumberFormat="1" applyFont="1" applyFill="1" applyBorder="1" applyAlignment="1">
      <alignment/>
    </xf>
    <xf numFmtId="4" fontId="5" fillId="5" borderId="8" xfId="0" applyNumberFormat="1" applyFont="1" applyFill="1" applyBorder="1" applyAlignment="1">
      <alignment horizontal="right"/>
    </xf>
    <xf numFmtId="0" fontId="5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/>
    </xf>
    <xf numFmtId="3" fontId="5" fillId="5" borderId="9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/>
    </xf>
    <xf numFmtId="9" fontId="5" fillId="4" borderId="8" xfId="0" applyNumberFormat="1" applyFont="1" applyFill="1" applyBorder="1" applyAlignment="1">
      <alignment/>
    </xf>
    <xf numFmtId="3" fontId="5" fillId="4" borderId="8" xfId="0" applyNumberFormat="1" applyFont="1" applyFill="1" applyBorder="1" applyAlignment="1">
      <alignment/>
    </xf>
    <xf numFmtId="3" fontId="5" fillId="4" borderId="8" xfId="0" applyNumberFormat="1" applyFont="1" applyFill="1" applyBorder="1" applyAlignment="1">
      <alignment horizontal="right"/>
    </xf>
    <xf numFmtId="0" fontId="0" fillId="4" borderId="9" xfId="0" applyFont="1" applyFill="1" applyBorder="1" applyAlignment="1">
      <alignment/>
    </xf>
    <xf numFmtId="0" fontId="5" fillId="4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3" fontId="5" fillId="6" borderId="8" xfId="0" applyNumberFormat="1" applyFont="1" applyFill="1" applyBorder="1" applyAlignment="1">
      <alignment/>
    </xf>
    <xf numFmtId="4" fontId="5" fillId="6" borderId="8" xfId="0" applyNumberFormat="1" applyFont="1" applyFill="1" applyBorder="1" applyAlignment="1">
      <alignment horizontal="right"/>
    </xf>
    <xf numFmtId="0" fontId="5" fillId="6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3" fontId="5" fillId="6" borderId="9" xfId="0" applyNumberFormat="1" applyFont="1" applyFill="1" applyBorder="1" applyAlignment="1">
      <alignment/>
    </xf>
    <xf numFmtId="0" fontId="5" fillId="5" borderId="8" xfId="0" applyFont="1" applyFill="1" applyBorder="1" applyAlignment="1" quotePrefix="1">
      <alignment horizontal="left"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/>
    </xf>
    <xf numFmtId="9" fontId="5" fillId="4" borderId="8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24" fillId="7" borderId="2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4" fontId="5" fillId="4" borderId="11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>
      <alignment horizontal="right"/>
    </xf>
    <xf numFmtId="9" fontId="5" fillId="4" borderId="11" xfId="0" applyNumberFormat="1" applyFont="1" applyFill="1" applyBorder="1" applyAlignment="1">
      <alignment horizontal="right"/>
    </xf>
    <xf numFmtId="9" fontId="5" fillId="4" borderId="11" xfId="0" applyNumberFormat="1" applyFont="1" applyFill="1" applyBorder="1" applyAlignment="1">
      <alignment/>
    </xf>
    <xf numFmtId="0" fontId="5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3" fontId="5" fillId="6" borderId="12" xfId="0" applyNumberFormat="1" applyFont="1" applyFill="1" applyBorder="1" applyAlignment="1">
      <alignment/>
    </xf>
    <xf numFmtId="4" fontId="5" fillId="6" borderId="12" xfId="0" applyNumberFormat="1" applyFont="1" applyFill="1" applyBorder="1" applyAlignment="1">
      <alignment horizontal="right"/>
    </xf>
    <xf numFmtId="3" fontId="5" fillId="6" borderId="12" xfId="0" applyNumberFormat="1" applyFont="1" applyFill="1" applyBorder="1" applyAlignment="1">
      <alignment horizontal="right"/>
    </xf>
    <xf numFmtId="9" fontId="5" fillId="6" borderId="12" xfId="0" applyNumberFormat="1" applyFont="1" applyFill="1" applyBorder="1" applyAlignment="1">
      <alignment horizontal="right"/>
    </xf>
    <xf numFmtId="9" fontId="5" fillId="6" borderId="12" xfId="0" applyNumberFormat="1" applyFont="1" applyFill="1" applyBorder="1" applyAlignment="1">
      <alignment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3" fontId="5" fillId="6" borderId="10" xfId="0" applyNumberFormat="1" applyFont="1" applyFill="1" applyBorder="1" applyAlignment="1">
      <alignment/>
    </xf>
    <xf numFmtId="4" fontId="5" fillId="6" borderId="11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>
      <alignment horizontal="right"/>
    </xf>
    <xf numFmtId="9" fontId="5" fillId="6" borderId="11" xfId="0" applyNumberFormat="1" applyFont="1" applyFill="1" applyBorder="1" applyAlignment="1">
      <alignment horizontal="right"/>
    </xf>
    <xf numFmtId="9" fontId="5" fillId="6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2" fontId="14" fillId="0" borderId="14" xfId="0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4" fontId="0" fillId="4" borderId="8" xfId="0" applyNumberFormat="1" applyFont="1" applyFill="1" applyBorder="1" applyAlignment="1">
      <alignment/>
    </xf>
    <xf numFmtId="3" fontId="5" fillId="4" borderId="9" xfId="0" applyNumberFormat="1" applyFont="1" applyFill="1" applyBorder="1" applyAlignment="1">
      <alignment horizontal="right"/>
    </xf>
    <xf numFmtId="2" fontId="13" fillId="4" borderId="12" xfId="0" applyNumberFormat="1" applyFont="1" applyFill="1" applyBorder="1" applyAlignment="1">
      <alignment wrapText="1"/>
    </xf>
    <xf numFmtId="2" fontId="13" fillId="4" borderId="15" xfId="0" applyNumberFormat="1" applyFont="1" applyFill="1" applyBorder="1" applyAlignment="1">
      <alignment/>
    </xf>
    <xf numFmtId="0" fontId="0" fillId="4" borderId="0" xfId="0" applyFill="1" applyAlignment="1">
      <alignment/>
    </xf>
    <xf numFmtId="2" fontId="13" fillId="4" borderId="9" xfId="0" applyNumberFormat="1" applyFont="1" applyFill="1" applyBorder="1" applyAlignment="1">
      <alignment wrapText="1"/>
    </xf>
    <xf numFmtId="2" fontId="13" fillId="4" borderId="16" xfId="0" applyNumberFormat="1" applyFont="1" applyFill="1" applyBorder="1" applyAlignment="1">
      <alignment/>
    </xf>
    <xf numFmtId="9" fontId="0" fillId="4" borderId="8" xfId="0" applyNumberFormat="1" applyFont="1" applyFill="1" applyBorder="1" applyAlignment="1">
      <alignment/>
    </xf>
    <xf numFmtId="0" fontId="5" fillId="4" borderId="8" xfId="0" applyFont="1" applyFill="1" applyBorder="1" applyAlignment="1" quotePrefix="1">
      <alignment horizontal="left"/>
    </xf>
    <xf numFmtId="3" fontId="5" fillId="4" borderId="11" xfId="0" applyNumberFormat="1" applyFont="1" applyFill="1" applyBorder="1" applyAlignment="1">
      <alignment/>
    </xf>
    <xf numFmtId="0" fontId="5" fillId="4" borderId="11" xfId="0" applyFont="1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9" fontId="0" fillId="4" borderId="11" xfId="0" applyNumberFormat="1" applyFont="1" applyFill="1" applyBorder="1" applyAlignment="1">
      <alignment/>
    </xf>
    <xf numFmtId="2" fontId="13" fillId="4" borderId="10" xfId="0" applyNumberFormat="1" applyFont="1" applyFill="1" applyBorder="1" applyAlignment="1">
      <alignment wrapText="1"/>
    </xf>
    <xf numFmtId="2" fontId="13" fillId="4" borderId="17" xfId="0" applyNumberFormat="1" applyFont="1" applyFill="1" applyBorder="1" applyAlignment="1">
      <alignment/>
    </xf>
    <xf numFmtId="0" fontId="5" fillId="6" borderId="12" xfId="0" applyFont="1" applyFill="1" applyBorder="1" applyAlignment="1">
      <alignment horizontal="right"/>
    </xf>
    <xf numFmtId="0" fontId="5" fillId="6" borderId="12" xfId="0" applyFont="1" applyFill="1" applyBorder="1" applyAlignment="1" quotePrefix="1">
      <alignment horizontal="left"/>
    </xf>
    <xf numFmtId="9" fontId="0" fillId="6" borderId="12" xfId="0" applyNumberFormat="1" applyFont="1" applyFill="1" applyBorder="1" applyAlignment="1">
      <alignment/>
    </xf>
    <xf numFmtId="2" fontId="13" fillId="6" borderId="15" xfId="0" applyNumberFormat="1" applyFont="1" applyFill="1" applyBorder="1" applyAlignment="1">
      <alignment/>
    </xf>
    <xf numFmtId="0" fontId="0" fillId="6" borderId="0" xfId="0" applyFill="1" applyAlignment="1">
      <alignment/>
    </xf>
    <xf numFmtId="3" fontId="5" fillId="6" borderId="11" xfId="0" applyNumberFormat="1" applyFont="1" applyFill="1" applyBorder="1" applyAlignment="1">
      <alignment/>
    </xf>
    <xf numFmtId="0" fontId="5" fillId="6" borderId="11" xfId="0" applyFont="1" applyFill="1" applyBorder="1" applyAlignment="1">
      <alignment horizontal="right"/>
    </xf>
    <xf numFmtId="0" fontId="5" fillId="6" borderId="10" xfId="0" applyFont="1" applyFill="1" applyBorder="1" applyAlignment="1" quotePrefix="1">
      <alignment horizontal="left"/>
    </xf>
    <xf numFmtId="3" fontId="5" fillId="6" borderId="10" xfId="0" applyNumberFormat="1" applyFont="1" applyFill="1" applyBorder="1" applyAlignment="1">
      <alignment horizontal="right"/>
    </xf>
    <xf numFmtId="9" fontId="0" fillId="6" borderId="1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2" fontId="5" fillId="4" borderId="19" xfId="0" applyNumberFormat="1" applyFont="1" applyFill="1" applyBorder="1" applyAlignment="1">
      <alignment horizontal="right"/>
    </xf>
    <xf numFmtId="2" fontId="5" fillId="4" borderId="20" xfId="0" applyNumberFormat="1" applyFont="1" applyFill="1" applyBorder="1" applyAlignment="1">
      <alignment horizontal="right"/>
    </xf>
    <xf numFmtId="2" fontId="5" fillId="6" borderId="21" xfId="0" applyNumberFormat="1" applyFont="1" applyFill="1" applyBorder="1" applyAlignment="1">
      <alignment horizontal="right"/>
    </xf>
    <xf numFmtId="2" fontId="5" fillId="6" borderId="20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0" fillId="4" borderId="23" xfId="0" applyNumberFormat="1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2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1" fontId="0" fillId="4" borderId="24" xfId="0" applyNumberFormat="1" applyFill="1" applyBorder="1" applyAlignment="1">
      <alignment/>
    </xf>
    <xf numFmtId="0" fontId="0" fillId="4" borderId="9" xfId="0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16" xfId="0" applyNumberFormat="1" applyFill="1" applyBorder="1" applyAlignment="1">
      <alignment/>
    </xf>
    <xf numFmtId="1" fontId="0" fillId="6" borderId="25" xfId="0" applyNumberFormat="1" applyFill="1" applyBorder="1" applyAlignment="1">
      <alignment/>
    </xf>
    <xf numFmtId="0" fontId="0" fillId="6" borderId="10" xfId="0" applyFill="1" applyBorder="1" applyAlignment="1">
      <alignment/>
    </xf>
    <xf numFmtId="1" fontId="0" fillId="6" borderId="10" xfId="0" applyNumberFormat="1" applyFill="1" applyBorder="1" applyAlignment="1">
      <alignment/>
    </xf>
    <xf numFmtId="1" fontId="0" fillId="6" borderId="17" xfId="0" applyNumberFormat="1" applyFill="1" applyBorder="1" applyAlignment="1">
      <alignment/>
    </xf>
    <xf numFmtId="0" fontId="0" fillId="6" borderId="26" xfId="0" applyFill="1" applyBorder="1" applyAlignment="1">
      <alignment/>
    </xf>
    <xf numFmtId="0" fontId="0" fillId="6" borderId="17" xfId="0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1" fontId="0" fillId="6" borderId="27" xfId="0" applyNumberFormat="1" applyFill="1" applyBorder="1" applyAlignment="1">
      <alignment/>
    </xf>
    <xf numFmtId="0" fontId="0" fillId="6" borderId="8" xfId="0" applyFill="1" applyBorder="1" applyAlignment="1">
      <alignment/>
    </xf>
    <xf numFmtId="1" fontId="0" fillId="6" borderId="8" xfId="0" applyNumberFormat="1" applyFill="1" applyBorder="1" applyAlignment="1">
      <alignment/>
    </xf>
    <xf numFmtId="1" fontId="0" fillId="6" borderId="28" xfId="0" applyNumberFormat="1" applyFill="1" applyBorder="1" applyAlignment="1">
      <alignment/>
    </xf>
    <xf numFmtId="1" fontId="0" fillId="4" borderId="25" xfId="0" applyNumberFormat="1" applyFill="1" applyBorder="1" applyAlignment="1">
      <alignment/>
    </xf>
    <xf numFmtId="0" fontId="0" fillId="4" borderId="10" xfId="0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8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 wrapText="1"/>
    </xf>
    <xf numFmtId="2" fontId="13" fillId="6" borderId="12" xfId="0" applyNumberFormat="1" applyFont="1" applyFill="1" applyBorder="1" applyAlignment="1">
      <alignment vertical="center" wrapText="1"/>
    </xf>
    <xf numFmtId="2" fontId="13" fillId="6" borderId="10" xfId="0" applyNumberFormat="1" applyFont="1" applyFill="1" applyBorder="1" applyAlignment="1">
      <alignment vertical="center" wrapText="1"/>
    </xf>
    <xf numFmtId="2" fontId="29" fillId="6" borderId="17" xfId="0" applyNumberFormat="1" applyFont="1" applyFill="1" applyBorder="1" applyAlignment="1">
      <alignment wrapText="1"/>
    </xf>
    <xf numFmtId="0" fontId="0" fillId="0" borderId="3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5" fillId="6" borderId="8" xfId="0" applyNumberFormat="1" applyFont="1" applyFill="1" applyBorder="1" applyAlignment="1">
      <alignment horizontal="right"/>
    </xf>
    <xf numFmtId="9" fontId="5" fillId="6" borderId="8" xfId="0" applyNumberFormat="1" applyFont="1" applyFill="1" applyBorder="1" applyAlignment="1">
      <alignment horizontal="right"/>
    </xf>
    <xf numFmtId="9" fontId="5" fillId="6" borderId="8" xfId="0" applyNumberFormat="1" applyFont="1" applyFill="1" applyBorder="1" applyAlignment="1">
      <alignment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 quotePrefix="1">
      <alignment horizontal="left"/>
    </xf>
    <xf numFmtId="3" fontId="5" fillId="6" borderId="9" xfId="0" applyNumberFormat="1" applyFont="1" applyFill="1" applyBorder="1" applyAlignment="1">
      <alignment horizontal="right"/>
    </xf>
    <xf numFmtId="9" fontId="0" fillId="6" borderId="8" xfId="0" applyNumberFormat="1" applyFont="1" applyFill="1" applyBorder="1" applyAlignment="1">
      <alignment/>
    </xf>
    <xf numFmtId="2" fontId="13" fillId="6" borderId="9" xfId="0" applyNumberFormat="1" applyFont="1" applyFill="1" applyBorder="1" applyAlignment="1">
      <alignment vertical="center" wrapText="1"/>
    </xf>
    <xf numFmtId="2" fontId="29" fillId="6" borderId="16" xfId="0" applyNumberFormat="1" applyFont="1" applyFill="1" applyBorder="1" applyAlignment="1">
      <alignment wrapText="1"/>
    </xf>
    <xf numFmtId="2" fontId="5" fillId="6" borderId="19" xfId="0" applyNumberFormat="1" applyFont="1" applyFill="1" applyBorder="1" applyAlignment="1">
      <alignment horizontal="right"/>
    </xf>
    <xf numFmtId="1" fontId="0" fillId="6" borderId="24" xfId="0" applyNumberFormat="1" applyFill="1" applyBorder="1" applyAlignment="1">
      <alignment/>
    </xf>
    <xf numFmtId="0" fontId="0" fillId="6" borderId="9" xfId="0" applyFill="1" applyBorder="1" applyAlignment="1">
      <alignment/>
    </xf>
    <xf numFmtId="1" fontId="0" fillId="6" borderId="9" xfId="0" applyNumberFormat="1" applyFill="1" applyBorder="1" applyAlignment="1">
      <alignment/>
    </xf>
    <xf numFmtId="1" fontId="0" fillId="6" borderId="16" xfId="0" applyNumberFormat="1" applyFill="1" applyBorder="1" applyAlignment="1">
      <alignment/>
    </xf>
    <xf numFmtId="0" fontId="0" fillId="6" borderId="32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3" xfId="0" applyFill="1" applyBorder="1" applyAlignment="1">
      <alignment/>
    </xf>
    <xf numFmtId="1" fontId="0" fillId="0" borderId="33" xfId="0" applyNumberFormat="1" applyFill="1" applyBorder="1" applyAlignment="1">
      <alignment/>
    </xf>
    <xf numFmtId="0" fontId="0" fillId="6" borderId="2" xfId="0" applyFill="1" applyBorder="1" applyAlignment="1">
      <alignment/>
    </xf>
    <xf numFmtId="2" fontId="13" fillId="5" borderId="15" xfId="0" applyNumberFormat="1" applyFont="1" applyFill="1" applyBorder="1" applyAlignment="1">
      <alignment/>
    </xf>
    <xf numFmtId="0" fontId="0" fillId="5" borderId="0" xfId="0" applyFill="1" applyAlignment="1">
      <alignment/>
    </xf>
    <xf numFmtId="3" fontId="5" fillId="5" borderId="8" xfId="0" applyNumberFormat="1" applyFont="1" applyFill="1" applyBorder="1" applyAlignment="1">
      <alignment horizontal="right"/>
    </xf>
    <xf numFmtId="9" fontId="5" fillId="5" borderId="8" xfId="0" applyNumberFormat="1" applyFont="1" applyFill="1" applyBorder="1" applyAlignment="1">
      <alignment horizontal="right"/>
    </xf>
    <xf numFmtId="9" fontId="5" fillId="5" borderId="8" xfId="0" applyNumberFormat="1" applyFont="1" applyFill="1" applyBorder="1" applyAlignment="1">
      <alignment/>
    </xf>
    <xf numFmtId="0" fontId="5" fillId="5" borderId="8" xfId="0" applyFont="1" applyFill="1" applyBorder="1" applyAlignment="1">
      <alignment horizontal="right"/>
    </xf>
    <xf numFmtId="3" fontId="5" fillId="5" borderId="9" xfId="0" applyNumberFormat="1" applyFont="1" applyFill="1" applyBorder="1" applyAlignment="1">
      <alignment horizontal="right"/>
    </xf>
    <xf numFmtId="9" fontId="0" fillId="5" borderId="8" xfId="0" applyNumberFormat="1" applyFont="1" applyFill="1" applyBorder="1" applyAlignment="1">
      <alignment/>
    </xf>
    <xf numFmtId="2" fontId="5" fillId="5" borderId="19" xfId="0" applyNumberFormat="1" applyFont="1" applyFill="1" applyBorder="1" applyAlignment="1">
      <alignment horizontal="right"/>
    </xf>
    <xf numFmtId="0" fontId="5" fillId="5" borderId="10" xfId="0" applyFont="1" applyFill="1" applyBorder="1" applyAlignment="1" quotePrefix="1">
      <alignment horizontal="left"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0" fontId="0" fillId="8" borderId="2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9" fillId="0" borderId="34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6" borderId="10" xfId="0" applyNumberFormat="1" applyFont="1" applyFill="1" applyBorder="1" applyAlignment="1">
      <alignment horizontal="right"/>
    </xf>
    <xf numFmtId="2" fontId="13" fillId="6" borderId="9" xfId="0" applyNumberFormat="1" applyFont="1" applyFill="1" applyBorder="1" applyAlignment="1">
      <alignment wrapText="1"/>
    </xf>
    <xf numFmtId="2" fontId="13" fillId="6" borderId="8" xfId="0" applyNumberFormat="1" applyFont="1" applyFill="1" applyBorder="1" applyAlignment="1">
      <alignment wrapText="1"/>
    </xf>
    <xf numFmtId="2" fontId="13" fillId="6" borderId="10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13" fillId="5" borderId="10" xfId="0" applyNumberFormat="1" applyFont="1" applyFill="1" applyBorder="1" applyAlignment="1">
      <alignment wrapText="1"/>
    </xf>
    <xf numFmtId="0" fontId="0" fillId="9" borderId="0" xfId="0" applyFill="1" applyAlignment="1">
      <alignment/>
    </xf>
    <xf numFmtId="3" fontId="24" fillId="7" borderId="36" xfId="0" applyNumberFormat="1" applyFont="1" applyFill="1" applyBorder="1" applyAlignment="1">
      <alignment/>
    </xf>
    <xf numFmtId="3" fontId="24" fillId="7" borderId="37" xfId="0" applyNumberFormat="1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33" fillId="0" borderId="0" xfId="0" applyFont="1" applyAlignment="1" quotePrefix="1">
      <alignment horizontal="center" vertical="top"/>
    </xf>
    <xf numFmtId="0" fontId="34" fillId="0" borderId="0" xfId="0" applyFont="1" applyAlignment="1" quotePrefix="1">
      <alignment horizontal="center" vertical="top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5" xfId="0" applyFill="1" applyBorder="1" applyAlignment="1">
      <alignment/>
    </xf>
    <xf numFmtId="3" fontId="0" fillId="6" borderId="32" xfId="0" applyNumberFormat="1" applyFill="1" applyBorder="1" applyAlignment="1">
      <alignment/>
    </xf>
    <xf numFmtId="3" fontId="0" fillId="6" borderId="9" xfId="0" applyNumberFormat="1" applyFill="1" applyBorder="1" applyAlignment="1">
      <alignment/>
    </xf>
    <xf numFmtId="3" fontId="0" fillId="6" borderId="26" xfId="0" applyNumberFormat="1" applyFill="1" applyBorder="1" applyAlignment="1">
      <alignment/>
    </xf>
    <xf numFmtId="3" fontId="0" fillId="6" borderId="10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0" fillId="6" borderId="8" xfId="0" applyNumberFormat="1" applyFill="1" applyBorder="1" applyAlignment="1">
      <alignment/>
    </xf>
    <xf numFmtId="0" fontId="0" fillId="0" borderId="2" xfId="0" applyBorder="1" applyAlignment="1">
      <alignment/>
    </xf>
    <xf numFmtId="0" fontId="28" fillId="0" borderId="0" xfId="0" applyFont="1" applyFill="1" applyBorder="1" applyAlignment="1">
      <alignment wrapText="1"/>
    </xf>
    <xf numFmtId="0" fontId="37" fillId="2" borderId="5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3" fontId="37" fillId="2" borderId="6" xfId="0" applyNumberFormat="1" applyFont="1" applyFill="1" applyBorder="1" applyAlignment="1">
      <alignment vertical="center"/>
    </xf>
    <xf numFmtId="0" fontId="37" fillId="2" borderId="6" xfId="0" applyFont="1" applyFill="1" applyBorder="1" applyAlignment="1">
      <alignment horizontal="center" vertical="center"/>
    </xf>
    <xf numFmtId="3" fontId="37" fillId="2" borderId="6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textRotation="180"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3" xfId="0" applyFill="1" applyBorder="1" applyAlignment="1">
      <alignment/>
    </xf>
    <xf numFmtId="0" fontId="0" fillId="10" borderId="2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13" xfId="0" applyFill="1" applyBorder="1" applyAlignment="1">
      <alignment/>
    </xf>
    <xf numFmtId="0" fontId="0" fillId="11" borderId="2" xfId="0" applyFill="1" applyBorder="1" applyAlignment="1">
      <alignment/>
    </xf>
    <xf numFmtId="3" fontId="37" fillId="2" borderId="6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" fontId="0" fillId="12" borderId="1" xfId="0" applyNumberFormat="1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0" xfId="0" applyFill="1" applyBorder="1" applyAlignment="1">
      <alignment/>
    </xf>
    <xf numFmtId="3" fontId="0" fillId="13" borderId="19" xfId="0" applyNumberFormat="1" applyFill="1" applyBorder="1" applyAlignment="1">
      <alignment/>
    </xf>
    <xf numFmtId="3" fontId="0" fillId="13" borderId="8" xfId="0" applyNumberFormat="1" applyFill="1" applyBorder="1" applyAlignment="1">
      <alignment/>
    </xf>
    <xf numFmtId="0" fontId="0" fillId="13" borderId="8" xfId="0" applyFill="1" applyBorder="1" applyAlignment="1">
      <alignment/>
    </xf>
    <xf numFmtId="0" fontId="0" fillId="13" borderId="28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0" xfId="0" applyFill="1" applyAlignment="1">
      <alignment/>
    </xf>
    <xf numFmtId="3" fontId="0" fillId="13" borderId="32" xfId="0" applyNumberFormat="1" applyFill="1" applyBorder="1" applyAlignment="1">
      <alignment/>
    </xf>
    <xf numFmtId="3" fontId="0" fillId="13" borderId="9" xfId="0" applyNumberFormat="1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16" xfId="0" applyFill="1" applyBorder="1" applyAlignment="1">
      <alignment/>
    </xf>
    <xf numFmtId="0" fontId="0" fillId="14" borderId="13" xfId="0" applyFill="1" applyBorder="1" applyAlignment="1">
      <alignment/>
    </xf>
    <xf numFmtId="3" fontId="0" fillId="13" borderId="26" xfId="0" applyNumberFormat="1" applyFill="1" applyBorder="1" applyAlignment="1">
      <alignment/>
    </xf>
    <xf numFmtId="3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7" xfId="0" applyFill="1" applyBorder="1" applyAlignment="1">
      <alignment/>
    </xf>
    <xf numFmtId="0" fontId="0" fillId="14" borderId="2" xfId="0" applyFill="1" applyBorder="1" applyAlignment="1">
      <alignment/>
    </xf>
    <xf numFmtId="0" fontId="5" fillId="15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3" fontId="5" fillId="15" borderId="12" xfId="0" applyNumberFormat="1" applyFont="1" applyFill="1" applyBorder="1" applyAlignment="1">
      <alignment/>
    </xf>
    <xf numFmtId="4" fontId="5" fillId="15" borderId="12" xfId="0" applyNumberFormat="1" applyFont="1" applyFill="1" applyBorder="1" applyAlignment="1">
      <alignment horizontal="right"/>
    </xf>
    <xf numFmtId="3" fontId="5" fillId="15" borderId="12" xfId="0" applyNumberFormat="1" applyFont="1" applyFill="1" applyBorder="1" applyAlignment="1">
      <alignment horizontal="right"/>
    </xf>
    <xf numFmtId="9" fontId="5" fillId="15" borderId="12" xfId="0" applyNumberFormat="1" applyFont="1" applyFill="1" applyBorder="1" applyAlignment="1">
      <alignment horizontal="right"/>
    </xf>
    <xf numFmtId="9" fontId="5" fillId="15" borderId="12" xfId="0" applyNumberFormat="1" applyFont="1" applyFill="1" applyBorder="1" applyAlignment="1">
      <alignment/>
    </xf>
    <xf numFmtId="0" fontId="5" fillId="15" borderId="12" xfId="0" applyFont="1" applyFill="1" applyBorder="1" applyAlignment="1">
      <alignment horizontal="right"/>
    </xf>
    <xf numFmtId="2" fontId="13" fillId="15" borderId="15" xfId="0" applyNumberFormat="1" applyFont="1" applyFill="1" applyBorder="1" applyAlignment="1">
      <alignment/>
    </xf>
    <xf numFmtId="0" fontId="5" fillId="15" borderId="10" xfId="0" applyFont="1" applyFill="1" applyBorder="1" applyAlignment="1" quotePrefix="1">
      <alignment horizontal="left"/>
    </xf>
    <xf numFmtId="0" fontId="5" fillId="16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/>
    </xf>
    <xf numFmtId="3" fontId="5" fillId="16" borderId="12" xfId="0" applyNumberFormat="1" applyFont="1" applyFill="1" applyBorder="1" applyAlignment="1">
      <alignment/>
    </xf>
    <xf numFmtId="4" fontId="5" fillId="16" borderId="12" xfId="0" applyNumberFormat="1" applyFont="1" applyFill="1" applyBorder="1" applyAlignment="1">
      <alignment horizontal="right"/>
    </xf>
    <xf numFmtId="3" fontId="5" fillId="16" borderId="12" xfId="0" applyNumberFormat="1" applyFont="1" applyFill="1" applyBorder="1" applyAlignment="1">
      <alignment horizontal="right"/>
    </xf>
    <xf numFmtId="9" fontId="5" fillId="16" borderId="12" xfId="0" applyNumberFormat="1" applyFont="1" applyFill="1" applyBorder="1" applyAlignment="1">
      <alignment horizontal="right"/>
    </xf>
    <xf numFmtId="9" fontId="5" fillId="16" borderId="12" xfId="0" applyNumberFormat="1" applyFont="1" applyFill="1" applyBorder="1" applyAlignment="1">
      <alignment/>
    </xf>
    <xf numFmtId="0" fontId="5" fillId="16" borderId="12" xfId="0" applyFont="1" applyFill="1" applyBorder="1" applyAlignment="1">
      <alignment horizontal="right"/>
    </xf>
    <xf numFmtId="0" fontId="5" fillId="16" borderId="12" xfId="0" applyFont="1" applyFill="1" applyBorder="1" applyAlignment="1" quotePrefix="1">
      <alignment horizontal="left"/>
    </xf>
    <xf numFmtId="4" fontId="5" fillId="16" borderId="8" xfId="0" applyNumberFormat="1" applyFont="1" applyFill="1" applyBorder="1" applyAlignment="1">
      <alignment horizontal="right"/>
    </xf>
    <xf numFmtId="9" fontId="0" fillId="16" borderId="12" xfId="0" applyNumberFormat="1" applyFont="1" applyFill="1" applyBorder="1" applyAlignment="1">
      <alignment/>
    </xf>
    <xf numFmtId="2" fontId="13" fillId="16" borderId="8" xfId="0" applyNumberFormat="1" applyFont="1" applyFill="1" applyBorder="1" applyAlignment="1">
      <alignment wrapText="1"/>
    </xf>
    <xf numFmtId="2" fontId="13" fillId="16" borderId="15" xfId="0" applyNumberFormat="1" applyFont="1" applyFill="1" applyBorder="1" applyAlignment="1">
      <alignment/>
    </xf>
    <xf numFmtId="0" fontId="5" fillId="16" borderId="9" xfId="0" applyFont="1" applyFill="1" applyBorder="1" applyAlignment="1">
      <alignment horizontal="center"/>
    </xf>
    <xf numFmtId="0" fontId="0" fillId="16" borderId="9" xfId="0" applyFont="1" applyFill="1" applyBorder="1" applyAlignment="1">
      <alignment/>
    </xf>
    <xf numFmtId="3" fontId="5" fillId="16" borderId="9" xfId="0" applyNumberFormat="1" applyFont="1" applyFill="1" applyBorder="1" applyAlignment="1">
      <alignment/>
    </xf>
    <xf numFmtId="3" fontId="5" fillId="16" borderId="8" xfId="0" applyNumberFormat="1" applyFont="1" applyFill="1" applyBorder="1" applyAlignment="1">
      <alignment horizontal="right"/>
    </xf>
    <xf numFmtId="9" fontId="5" fillId="16" borderId="8" xfId="0" applyNumberFormat="1" applyFont="1" applyFill="1" applyBorder="1" applyAlignment="1">
      <alignment horizontal="right"/>
    </xf>
    <xf numFmtId="9" fontId="5" fillId="16" borderId="8" xfId="0" applyNumberFormat="1" applyFont="1" applyFill="1" applyBorder="1" applyAlignment="1">
      <alignment/>
    </xf>
    <xf numFmtId="3" fontId="5" fillId="16" borderId="8" xfId="0" applyNumberFormat="1" applyFont="1" applyFill="1" applyBorder="1" applyAlignment="1">
      <alignment/>
    </xf>
    <xf numFmtId="0" fontId="5" fillId="16" borderId="8" xfId="0" applyFont="1" applyFill="1" applyBorder="1" applyAlignment="1">
      <alignment horizontal="right"/>
    </xf>
    <xf numFmtId="0" fontId="5" fillId="16" borderId="9" xfId="0" applyFont="1" applyFill="1" applyBorder="1" applyAlignment="1" quotePrefix="1">
      <alignment horizontal="left"/>
    </xf>
    <xf numFmtId="3" fontId="5" fillId="16" borderId="9" xfId="0" applyNumberFormat="1" applyFont="1" applyFill="1" applyBorder="1" applyAlignment="1">
      <alignment horizontal="right"/>
    </xf>
    <xf numFmtId="9" fontId="0" fillId="16" borderId="8" xfId="0" applyNumberFormat="1" applyFont="1" applyFill="1" applyBorder="1" applyAlignment="1">
      <alignment/>
    </xf>
    <xf numFmtId="2" fontId="29" fillId="16" borderId="16" xfId="0" applyNumberFormat="1" applyFont="1" applyFill="1" applyBorder="1" applyAlignment="1">
      <alignment wrapText="1"/>
    </xf>
    <xf numFmtId="0" fontId="5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4" fontId="5" fillId="16" borderId="11" xfId="0" applyNumberFormat="1" applyFont="1" applyFill="1" applyBorder="1" applyAlignment="1">
      <alignment horizontal="right"/>
    </xf>
    <xf numFmtId="3" fontId="5" fillId="16" borderId="11" xfId="0" applyNumberFormat="1" applyFont="1" applyFill="1" applyBorder="1" applyAlignment="1">
      <alignment horizontal="right"/>
    </xf>
    <xf numFmtId="9" fontId="5" fillId="16" borderId="11" xfId="0" applyNumberFormat="1" applyFont="1" applyFill="1" applyBorder="1" applyAlignment="1">
      <alignment horizontal="right"/>
    </xf>
    <xf numFmtId="9" fontId="5" fillId="16" borderId="11" xfId="0" applyNumberFormat="1" applyFont="1" applyFill="1" applyBorder="1" applyAlignment="1">
      <alignment/>
    </xf>
    <xf numFmtId="3" fontId="5" fillId="16" borderId="11" xfId="0" applyNumberFormat="1" applyFont="1" applyFill="1" applyBorder="1" applyAlignment="1">
      <alignment/>
    </xf>
    <xf numFmtId="0" fontId="5" fillId="16" borderId="11" xfId="0" applyFont="1" applyFill="1" applyBorder="1" applyAlignment="1">
      <alignment horizontal="right"/>
    </xf>
    <xf numFmtId="0" fontId="5" fillId="16" borderId="10" xfId="0" applyFont="1" applyFill="1" applyBorder="1" applyAlignment="1" quotePrefix="1">
      <alignment horizontal="left"/>
    </xf>
    <xf numFmtId="4" fontId="5" fillId="16" borderId="10" xfId="0" applyNumberFormat="1" applyFont="1" applyFill="1" applyBorder="1" applyAlignment="1">
      <alignment horizontal="right"/>
    </xf>
    <xf numFmtId="3" fontId="5" fillId="16" borderId="10" xfId="0" applyNumberFormat="1" applyFont="1" applyFill="1" applyBorder="1" applyAlignment="1">
      <alignment horizontal="right"/>
    </xf>
    <xf numFmtId="9" fontId="0" fillId="16" borderId="11" xfId="0" applyNumberFormat="1" applyFont="1" applyFill="1" applyBorder="1" applyAlignment="1">
      <alignment/>
    </xf>
    <xf numFmtId="2" fontId="13" fillId="16" borderId="10" xfId="0" applyNumberFormat="1" applyFont="1" applyFill="1" applyBorder="1" applyAlignment="1">
      <alignment wrapText="1"/>
    </xf>
    <xf numFmtId="2" fontId="29" fillId="16" borderId="17" xfId="0" applyNumberFormat="1" applyFont="1" applyFill="1" applyBorder="1" applyAlignment="1">
      <alignment wrapText="1"/>
    </xf>
    <xf numFmtId="2" fontId="5" fillId="16" borderId="21" xfId="0" applyNumberFormat="1" applyFont="1" applyFill="1" applyBorder="1" applyAlignment="1">
      <alignment horizontal="right"/>
    </xf>
    <xf numFmtId="3" fontId="31" fillId="16" borderId="27" xfId="0" applyNumberFormat="1" applyFont="1" applyFill="1" applyBorder="1" applyAlignment="1">
      <alignment/>
    </xf>
    <xf numFmtId="0" fontId="31" fillId="16" borderId="8" xfId="0" applyFont="1" applyFill="1" applyBorder="1" applyAlignment="1">
      <alignment/>
    </xf>
    <xf numFmtId="3" fontId="31" fillId="16" borderId="8" xfId="0" applyNumberFormat="1" applyFont="1" applyFill="1" applyBorder="1" applyAlignment="1">
      <alignment/>
    </xf>
    <xf numFmtId="3" fontId="31" fillId="16" borderId="28" xfId="0" applyNumberFormat="1" applyFont="1" applyFill="1" applyBorder="1" applyAlignment="1">
      <alignment/>
    </xf>
    <xf numFmtId="2" fontId="5" fillId="16" borderId="19" xfId="0" applyNumberFormat="1" applyFont="1" applyFill="1" applyBorder="1" applyAlignment="1">
      <alignment horizontal="right"/>
    </xf>
    <xf numFmtId="3" fontId="31" fillId="16" borderId="24" xfId="0" applyNumberFormat="1" applyFont="1" applyFill="1" applyBorder="1" applyAlignment="1">
      <alignment/>
    </xf>
    <xf numFmtId="0" fontId="31" fillId="16" borderId="9" xfId="0" applyFont="1" applyFill="1" applyBorder="1" applyAlignment="1">
      <alignment/>
    </xf>
    <xf numFmtId="3" fontId="31" fillId="16" borderId="9" xfId="0" applyNumberFormat="1" applyFont="1" applyFill="1" applyBorder="1" applyAlignment="1">
      <alignment/>
    </xf>
    <xf numFmtId="3" fontId="31" fillId="16" borderId="16" xfId="0" applyNumberFormat="1" applyFont="1" applyFill="1" applyBorder="1" applyAlignment="1">
      <alignment/>
    </xf>
    <xf numFmtId="2" fontId="5" fillId="16" borderId="20" xfId="0" applyNumberFormat="1" applyFont="1" applyFill="1" applyBorder="1" applyAlignment="1">
      <alignment horizontal="right"/>
    </xf>
    <xf numFmtId="3" fontId="31" fillId="16" borderId="25" xfId="0" applyNumberFormat="1" applyFont="1" applyFill="1" applyBorder="1" applyAlignment="1">
      <alignment/>
    </xf>
    <xf numFmtId="0" fontId="31" fillId="16" borderId="10" xfId="0" applyFont="1" applyFill="1" applyBorder="1" applyAlignment="1">
      <alignment/>
    </xf>
    <xf numFmtId="3" fontId="31" fillId="16" borderId="10" xfId="0" applyNumberFormat="1" applyFont="1" applyFill="1" applyBorder="1" applyAlignment="1">
      <alignment/>
    </xf>
    <xf numFmtId="3" fontId="31" fillId="16" borderId="17" xfId="0" applyNumberFormat="1" applyFont="1" applyFill="1" applyBorder="1" applyAlignment="1">
      <alignment/>
    </xf>
    <xf numFmtId="3" fontId="9" fillId="17" borderId="42" xfId="0" applyNumberFormat="1" applyFont="1" applyFill="1" applyBorder="1" applyAlignment="1">
      <alignment horizontal="right"/>
    </xf>
    <xf numFmtId="4" fontId="9" fillId="17" borderId="42" xfId="0" applyNumberFormat="1" applyFont="1" applyFill="1" applyBorder="1" applyAlignment="1">
      <alignment/>
    </xf>
    <xf numFmtId="3" fontId="9" fillId="17" borderId="43" xfId="0" applyNumberFormat="1" applyFont="1" applyFill="1" applyBorder="1" applyAlignment="1">
      <alignment horizontal="right"/>
    </xf>
    <xf numFmtId="3" fontId="9" fillId="17" borderId="42" xfId="0" applyNumberFormat="1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3" fontId="5" fillId="5" borderId="12" xfId="0" applyNumberFormat="1" applyFont="1" applyFill="1" applyBorder="1" applyAlignment="1">
      <alignment/>
    </xf>
    <xf numFmtId="4" fontId="5" fillId="5" borderId="12" xfId="0" applyNumberFormat="1" applyFont="1" applyFill="1" applyBorder="1" applyAlignment="1">
      <alignment horizontal="right"/>
    </xf>
    <xf numFmtId="3" fontId="5" fillId="5" borderId="12" xfId="0" applyNumberFormat="1" applyFont="1" applyFill="1" applyBorder="1" applyAlignment="1">
      <alignment horizontal="right"/>
    </xf>
    <xf numFmtId="9" fontId="5" fillId="5" borderId="12" xfId="0" applyNumberFormat="1" applyFont="1" applyFill="1" applyBorder="1" applyAlignment="1">
      <alignment horizontal="right"/>
    </xf>
    <xf numFmtId="9" fontId="5" fillId="5" borderId="12" xfId="0" applyNumberFormat="1" applyFont="1" applyFill="1" applyBorder="1" applyAlignment="1">
      <alignment/>
    </xf>
    <xf numFmtId="0" fontId="5" fillId="5" borderId="12" xfId="0" applyFont="1" applyFill="1" applyBorder="1" applyAlignment="1">
      <alignment horizontal="right"/>
    </xf>
    <xf numFmtId="0" fontId="5" fillId="5" borderId="12" xfId="0" applyFont="1" applyFill="1" applyBorder="1" applyAlignment="1" quotePrefix="1">
      <alignment horizontal="left"/>
    </xf>
    <xf numFmtId="9" fontId="0" fillId="5" borderId="12" xfId="0" applyNumberFormat="1" applyFont="1" applyFill="1" applyBorder="1" applyAlignment="1">
      <alignment/>
    </xf>
    <xf numFmtId="2" fontId="13" fillId="5" borderId="8" xfId="0" applyNumberFormat="1" applyFont="1" applyFill="1" applyBorder="1" applyAlignment="1">
      <alignment wrapText="1"/>
    </xf>
    <xf numFmtId="0" fontId="5" fillId="5" borderId="9" xfId="0" applyFont="1" applyFill="1" applyBorder="1" applyAlignment="1" quotePrefix="1">
      <alignment horizontal="left"/>
    </xf>
    <xf numFmtId="2" fontId="29" fillId="5" borderId="16" xfId="0" applyNumberFormat="1" applyFont="1" applyFill="1" applyBorder="1" applyAlignment="1">
      <alignment wrapText="1"/>
    </xf>
    <xf numFmtId="2" fontId="13" fillId="5" borderId="9" xfId="0" applyNumberFormat="1" applyFont="1" applyFill="1" applyBorder="1" applyAlignment="1">
      <alignment vertical="center" wrapText="1"/>
    </xf>
    <xf numFmtId="2" fontId="13" fillId="5" borderId="8" xfId="0" applyNumberFormat="1" applyFont="1" applyFill="1" applyBorder="1" applyAlignment="1">
      <alignment vertical="center" wrapText="1"/>
    </xf>
    <xf numFmtId="2" fontId="29" fillId="5" borderId="28" xfId="0" applyNumberFormat="1" applyFont="1" applyFill="1" applyBorder="1" applyAlignment="1">
      <alignment wrapText="1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3" fontId="5" fillId="5" borderId="10" xfId="0" applyNumberFormat="1" applyFont="1" applyFill="1" applyBorder="1" applyAlignment="1">
      <alignment/>
    </xf>
    <xf numFmtId="4" fontId="5" fillId="5" borderId="11" xfId="0" applyNumberFormat="1" applyFont="1" applyFill="1" applyBorder="1" applyAlignment="1">
      <alignment horizontal="right"/>
    </xf>
    <xf numFmtId="3" fontId="5" fillId="5" borderId="11" xfId="0" applyNumberFormat="1" applyFont="1" applyFill="1" applyBorder="1" applyAlignment="1">
      <alignment horizontal="right"/>
    </xf>
    <xf numFmtId="9" fontId="5" fillId="5" borderId="11" xfId="0" applyNumberFormat="1" applyFont="1" applyFill="1" applyBorder="1" applyAlignment="1">
      <alignment horizontal="right"/>
    </xf>
    <xf numFmtId="9" fontId="5" fillId="5" borderId="11" xfId="0" applyNumberFormat="1" applyFont="1" applyFill="1" applyBorder="1" applyAlignment="1">
      <alignment/>
    </xf>
    <xf numFmtId="3" fontId="5" fillId="5" borderId="11" xfId="0" applyNumberFormat="1" applyFont="1" applyFill="1" applyBorder="1" applyAlignment="1">
      <alignment/>
    </xf>
    <xf numFmtId="0" fontId="5" fillId="5" borderId="11" xfId="0" applyFont="1" applyFill="1" applyBorder="1" applyAlignment="1">
      <alignment horizontal="right"/>
    </xf>
    <xf numFmtId="3" fontId="5" fillId="5" borderId="10" xfId="0" applyNumberFormat="1" applyFont="1" applyFill="1" applyBorder="1" applyAlignment="1">
      <alignment horizontal="right"/>
    </xf>
    <xf numFmtId="9" fontId="0" fillId="5" borderId="11" xfId="0" applyNumberFormat="1" applyFont="1" applyFill="1" applyBorder="1" applyAlignment="1">
      <alignment/>
    </xf>
    <xf numFmtId="2" fontId="29" fillId="5" borderId="17" xfId="0" applyNumberFormat="1" applyFont="1" applyFill="1" applyBorder="1" applyAlignment="1">
      <alignment wrapText="1"/>
    </xf>
    <xf numFmtId="2" fontId="5" fillId="5" borderId="21" xfId="0" applyNumberFormat="1" applyFont="1" applyFill="1" applyBorder="1" applyAlignment="1">
      <alignment horizontal="right"/>
    </xf>
    <xf numFmtId="1" fontId="0" fillId="5" borderId="27" xfId="0" applyNumberFormat="1" applyFill="1" applyBorder="1" applyAlignment="1">
      <alignment/>
    </xf>
    <xf numFmtId="0" fontId="0" fillId="5" borderId="8" xfId="0" applyFill="1" applyBorder="1" applyAlignment="1">
      <alignment/>
    </xf>
    <xf numFmtId="1" fontId="0" fillId="5" borderId="8" xfId="0" applyNumberFormat="1" applyFill="1" applyBorder="1" applyAlignment="1">
      <alignment/>
    </xf>
    <xf numFmtId="1" fontId="0" fillId="5" borderId="28" xfId="0" applyNumberFormat="1" applyFill="1" applyBorder="1" applyAlignment="1">
      <alignment/>
    </xf>
    <xf numFmtId="1" fontId="0" fillId="5" borderId="24" xfId="0" applyNumberFormat="1" applyFill="1" applyBorder="1" applyAlignment="1">
      <alignment/>
    </xf>
    <xf numFmtId="0" fontId="0" fillId="5" borderId="9" xfId="0" applyFill="1" applyBorder="1" applyAlignment="1">
      <alignment/>
    </xf>
    <xf numFmtId="1" fontId="0" fillId="5" borderId="9" xfId="0" applyNumberFormat="1" applyFill="1" applyBorder="1" applyAlignment="1">
      <alignment/>
    </xf>
    <xf numFmtId="1" fontId="0" fillId="5" borderId="16" xfId="0" applyNumberFormat="1" applyFill="1" applyBorder="1" applyAlignment="1">
      <alignment/>
    </xf>
    <xf numFmtId="2" fontId="5" fillId="5" borderId="20" xfId="0" applyNumberFormat="1" applyFont="1" applyFill="1" applyBorder="1" applyAlignment="1">
      <alignment horizontal="right"/>
    </xf>
    <xf numFmtId="1" fontId="0" fillId="5" borderId="25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1" fontId="0" fillId="5" borderId="17" xfId="0" applyNumberFormat="1" applyFill="1" applyBorder="1" applyAlignment="1">
      <alignment/>
    </xf>
    <xf numFmtId="0" fontId="1" fillId="15" borderId="44" xfId="0" applyFont="1" applyFill="1" applyBorder="1" applyAlignment="1">
      <alignment horizontal="center" vertical="center" wrapText="1"/>
    </xf>
    <xf numFmtId="4" fontId="5" fillId="15" borderId="45" xfId="0" applyNumberFormat="1" applyFont="1" applyFill="1" applyBorder="1" applyAlignment="1">
      <alignment horizontal="right"/>
    </xf>
    <xf numFmtId="9" fontId="0" fillId="15" borderId="12" xfId="0" applyNumberFormat="1" applyFont="1" applyFill="1" applyBorder="1" applyAlignment="1">
      <alignment/>
    </xf>
    <xf numFmtId="2" fontId="13" fillId="15" borderId="10" xfId="0" applyNumberFormat="1" applyFont="1" applyFill="1" applyBorder="1" applyAlignment="1">
      <alignment wrapText="1"/>
    </xf>
    <xf numFmtId="2" fontId="5" fillId="15" borderId="21" xfId="0" applyNumberFormat="1" applyFont="1" applyFill="1" applyBorder="1" applyAlignment="1">
      <alignment horizontal="right"/>
    </xf>
    <xf numFmtId="3" fontId="31" fillId="15" borderId="10" xfId="0" applyNumberFormat="1" applyFont="1" applyFill="1" applyBorder="1" applyAlignment="1">
      <alignment/>
    </xf>
    <xf numFmtId="0" fontId="31" fillId="15" borderId="10" xfId="0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0" fontId="26" fillId="15" borderId="46" xfId="0" applyFont="1" applyFill="1" applyBorder="1" applyAlignment="1">
      <alignment horizontal="center" vertical="center"/>
    </xf>
    <xf numFmtId="0" fontId="26" fillId="15" borderId="47" xfId="0" applyFont="1" applyFill="1" applyBorder="1" applyAlignment="1">
      <alignment horizontal="center" vertical="center"/>
    </xf>
    <xf numFmtId="0" fontId="26" fillId="15" borderId="48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23" fillId="0" borderId="0" xfId="0" applyFont="1" applyFill="1" applyAlignment="1">
      <alignment horizontal="justify" vertical="center" wrapText="1"/>
    </xf>
    <xf numFmtId="3" fontId="5" fillId="15" borderId="45" xfId="0" applyNumberFormat="1" applyFont="1" applyFill="1" applyBorder="1" applyAlignment="1">
      <alignment horizontal="justify"/>
    </xf>
    <xf numFmtId="3" fontId="5" fillId="16" borderId="8" xfId="0" applyNumberFormat="1" applyFont="1" applyFill="1" applyBorder="1" applyAlignment="1">
      <alignment horizontal="justify"/>
    </xf>
    <xf numFmtId="3" fontId="5" fillId="16" borderId="10" xfId="0" applyNumberFormat="1" applyFont="1" applyFill="1" applyBorder="1" applyAlignment="1">
      <alignment horizontal="justify"/>
    </xf>
    <xf numFmtId="3" fontId="5" fillId="0" borderId="0" xfId="0" applyNumberFormat="1" applyFont="1" applyFill="1" applyBorder="1" applyAlignment="1">
      <alignment horizontal="justify"/>
    </xf>
    <xf numFmtId="3" fontId="9" fillId="17" borderId="42" xfId="0" applyNumberFormat="1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10" fillId="0" borderId="0" xfId="0" applyFont="1" applyAlignment="1">
      <alignment horizontal="justify"/>
    </xf>
    <xf numFmtId="3" fontId="0" fillId="0" borderId="0" xfId="0" applyNumberFormat="1" applyAlignment="1">
      <alignment/>
    </xf>
    <xf numFmtId="4" fontId="9" fillId="17" borderId="42" xfId="0" applyNumberFormat="1" applyFont="1" applyFill="1" applyBorder="1" applyAlignment="1">
      <alignment horizontal="right"/>
    </xf>
    <xf numFmtId="4" fontId="31" fillId="4" borderId="38" xfId="0" applyNumberFormat="1" applyFont="1" applyFill="1" applyBorder="1" applyAlignment="1">
      <alignment/>
    </xf>
    <xf numFmtId="4" fontId="31" fillId="4" borderId="39" xfId="0" applyNumberFormat="1" applyFont="1" applyFill="1" applyBorder="1" applyAlignment="1">
      <alignment/>
    </xf>
    <xf numFmtId="4" fontId="31" fillId="4" borderId="40" xfId="0" applyNumberFormat="1" applyFont="1" applyFill="1" applyBorder="1" applyAlignment="1">
      <alignment/>
    </xf>
    <xf numFmtId="4" fontId="31" fillId="6" borderId="41" xfId="0" applyNumberFormat="1" applyFont="1" applyFill="1" applyBorder="1" applyAlignment="1">
      <alignment/>
    </xf>
    <xf numFmtId="4" fontId="31" fillId="6" borderId="40" xfId="0" applyNumberFormat="1" applyFont="1" applyFill="1" applyBorder="1" applyAlignment="1">
      <alignment/>
    </xf>
    <xf numFmtId="4" fontId="31" fillId="5" borderId="41" xfId="0" applyNumberFormat="1" applyFont="1" applyFill="1" applyBorder="1" applyAlignment="1">
      <alignment/>
    </xf>
    <xf numFmtId="4" fontId="31" fillId="5" borderId="40" xfId="0" applyNumberFormat="1" applyFont="1" applyFill="1" applyBorder="1" applyAlignment="1">
      <alignment/>
    </xf>
    <xf numFmtId="4" fontId="31" fillId="6" borderId="38" xfId="0" applyNumberFormat="1" applyFont="1" applyFill="1" applyBorder="1" applyAlignment="1">
      <alignment/>
    </xf>
    <xf numFmtId="4" fontId="31" fillId="6" borderId="39" xfId="0" applyNumberFormat="1" applyFont="1" applyFill="1" applyBorder="1" applyAlignment="1">
      <alignment/>
    </xf>
    <xf numFmtId="4" fontId="31" fillId="15" borderId="41" xfId="0" applyNumberFormat="1" applyFont="1" applyFill="1" applyBorder="1" applyAlignment="1">
      <alignment/>
    </xf>
    <xf numFmtId="4" fontId="31" fillId="16" borderId="38" xfId="0" applyNumberFormat="1" applyFont="1" applyFill="1" applyBorder="1" applyAlignment="1">
      <alignment/>
    </xf>
    <xf numFmtId="4" fontId="31" fillId="16" borderId="39" xfId="0" applyNumberFormat="1" applyFont="1" applyFill="1" applyBorder="1" applyAlignment="1">
      <alignment/>
    </xf>
    <xf numFmtId="4" fontId="31" fillId="16" borderId="41" xfId="0" applyNumberFormat="1" applyFont="1" applyFill="1" applyBorder="1" applyAlignment="1">
      <alignment/>
    </xf>
    <xf numFmtId="4" fontId="31" fillId="16" borderId="40" xfId="0" applyNumberFormat="1" applyFont="1" applyFill="1" applyBorder="1" applyAlignment="1">
      <alignment/>
    </xf>
    <xf numFmtId="4" fontId="31" fillId="6" borderId="37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justify" vertical="center" wrapText="1"/>
    </xf>
    <xf numFmtId="0" fontId="9" fillId="16" borderId="49" xfId="0" applyFont="1" applyFill="1" applyBorder="1" applyAlignment="1">
      <alignment horizontal="center" vertical="center" textRotation="90"/>
    </xf>
    <xf numFmtId="0" fontId="4" fillId="16" borderId="2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 wrapText="1"/>
    </xf>
    <xf numFmtId="0" fontId="16" fillId="16" borderId="32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 wrapText="1"/>
    </xf>
    <xf numFmtId="10" fontId="9" fillId="16" borderId="10" xfId="0" applyNumberFormat="1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10" fontId="9" fillId="16" borderId="26" xfId="0" applyNumberFormat="1" applyFont="1" applyFill="1" applyBorder="1" applyAlignment="1">
      <alignment horizontal="center" vertical="center" wrapText="1"/>
    </xf>
    <xf numFmtId="0" fontId="9" fillId="16" borderId="50" xfId="0" applyFont="1" applyFill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vertical="center"/>
    </xf>
    <xf numFmtId="0" fontId="1" fillId="16" borderId="9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vertical="center"/>
    </xf>
    <xf numFmtId="0" fontId="0" fillId="16" borderId="32" xfId="0" applyFont="1" applyFill="1" applyBorder="1" applyAlignment="1">
      <alignment horizontal="center" vertical="center"/>
    </xf>
    <xf numFmtId="0" fontId="0" fillId="16" borderId="9" xfId="0" applyFont="1" applyFill="1" applyBorder="1" applyAlignment="1">
      <alignment horizontal="center" vertical="center"/>
    </xf>
    <xf numFmtId="9" fontId="0" fillId="16" borderId="9" xfId="0" applyNumberFormat="1" applyFont="1" applyFill="1" applyBorder="1" applyAlignment="1">
      <alignment horizontal="center" vertical="center"/>
    </xf>
    <xf numFmtId="9" fontId="0" fillId="16" borderId="16" xfId="0" applyNumberFormat="1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1" fillId="16" borderId="50" xfId="0" applyFont="1" applyFill="1" applyBorder="1" applyAlignment="1">
      <alignment horizontal="center" vertical="center"/>
    </xf>
    <xf numFmtId="0" fontId="18" fillId="16" borderId="38" xfId="0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horizontal="center" vertical="center"/>
    </xf>
    <xf numFmtId="0" fontId="0" fillId="18" borderId="39" xfId="0" applyFill="1" applyBorder="1" applyAlignment="1">
      <alignment/>
    </xf>
    <xf numFmtId="0" fontId="0" fillId="18" borderId="40" xfId="0" applyFill="1" applyBorder="1" applyAlignment="1">
      <alignment/>
    </xf>
    <xf numFmtId="0" fontId="0" fillId="18" borderId="41" xfId="0" applyFill="1" applyBorder="1" applyAlignment="1">
      <alignment/>
    </xf>
    <xf numFmtId="4" fontId="4" fillId="16" borderId="21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/>
    </xf>
    <xf numFmtId="4" fontId="9" fillId="16" borderId="15" xfId="0" applyNumberFormat="1" applyFont="1" applyFill="1" applyBorder="1" applyAlignment="1">
      <alignment horizontal="center" vertical="center" wrapText="1"/>
    </xf>
    <xf numFmtId="4" fontId="4" fillId="16" borderId="26" xfId="0" applyNumberFormat="1" applyFont="1" applyFill="1" applyBorder="1" applyAlignment="1">
      <alignment horizontal="center"/>
    </xf>
    <xf numFmtId="4" fontId="4" fillId="16" borderId="10" xfId="0" applyNumberFormat="1" applyFont="1" applyFill="1" applyBorder="1" applyAlignment="1">
      <alignment horizontal="center"/>
    </xf>
    <xf numFmtId="4" fontId="4" fillId="16" borderId="10" xfId="0" applyNumberFormat="1" applyFont="1" applyFill="1" applyBorder="1" applyAlignment="1">
      <alignment/>
    </xf>
    <xf numFmtId="4" fontId="4" fillId="16" borderId="10" xfId="0" applyNumberFormat="1" applyFont="1" applyFill="1" applyBorder="1" applyAlignment="1">
      <alignment horizontal="center" wrapText="1"/>
    </xf>
    <xf numFmtId="3" fontId="25" fillId="4" borderId="56" xfId="0" applyNumberFormat="1" applyFont="1" applyFill="1" applyBorder="1" applyAlignment="1">
      <alignment/>
    </xf>
    <xf numFmtId="3" fontId="25" fillId="4" borderId="57" xfId="0" applyNumberFormat="1" applyFont="1" applyFill="1" applyBorder="1" applyAlignment="1">
      <alignment/>
    </xf>
    <xf numFmtId="3" fontId="25" fillId="4" borderId="57" xfId="0" applyNumberFormat="1" applyFont="1" applyFill="1" applyBorder="1" applyAlignment="1">
      <alignment horizontal="center"/>
    </xf>
    <xf numFmtId="1" fontId="25" fillId="4" borderId="57" xfId="0" applyNumberFormat="1" applyFont="1" applyFill="1" applyBorder="1" applyAlignment="1">
      <alignment/>
    </xf>
    <xf numFmtId="3" fontId="25" fillId="4" borderId="58" xfId="0" applyNumberFormat="1" applyFont="1" applyFill="1" applyBorder="1" applyAlignment="1">
      <alignment/>
    </xf>
    <xf numFmtId="3" fontId="25" fillId="4" borderId="59" xfId="0" applyNumberFormat="1" applyFont="1" applyFill="1" applyBorder="1" applyAlignment="1">
      <alignment/>
    </xf>
    <xf numFmtId="3" fontId="25" fillId="4" borderId="60" xfId="0" applyNumberFormat="1" applyFont="1" applyFill="1" applyBorder="1" applyAlignment="1">
      <alignment/>
    </xf>
    <xf numFmtId="3" fontId="25" fillId="4" borderId="60" xfId="0" applyNumberFormat="1" applyFont="1" applyFill="1" applyBorder="1" applyAlignment="1">
      <alignment horizontal="center"/>
    </xf>
    <xf numFmtId="9" fontId="25" fillId="4" borderId="60" xfId="0" applyNumberFormat="1" applyFont="1" applyFill="1" applyBorder="1" applyAlignment="1">
      <alignment/>
    </xf>
    <xf numFmtId="3" fontId="25" fillId="4" borderId="61" xfId="0" applyNumberFormat="1" applyFont="1" applyFill="1" applyBorder="1" applyAlignment="1">
      <alignment/>
    </xf>
    <xf numFmtId="3" fontId="25" fillId="4" borderId="59" xfId="0" applyNumberFormat="1" applyFont="1" applyFill="1" applyBorder="1" applyAlignment="1">
      <alignment vertical="center"/>
    </xf>
    <xf numFmtId="3" fontId="25" fillId="4" borderId="60" xfId="0" applyNumberFormat="1" applyFont="1" applyFill="1" applyBorder="1" applyAlignment="1">
      <alignment vertical="center"/>
    </xf>
    <xf numFmtId="3" fontId="25" fillId="4" borderId="60" xfId="0" applyNumberFormat="1" applyFont="1" applyFill="1" applyBorder="1" applyAlignment="1">
      <alignment horizontal="center" vertical="center"/>
    </xf>
    <xf numFmtId="9" fontId="25" fillId="4" borderId="60" xfId="0" applyNumberFormat="1" applyFont="1" applyFill="1" applyBorder="1" applyAlignment="1">
      <alignment vertical="center"/>
    </xf>
    <xf numFmtId="3" fontId="25" fillId="4" borderId="61" xfId="0" applyNumberFormat="1" applyFont="1" applyFill="1" applyBorder="1" applyAlignment="1">
      <alignment vertical="center"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64" xfId="0" applyFill="1" applyBorder="1" applyAlignment="1">
      <alignment/>
    </xf>
    <xf numFmtId="3" fontId="25" fillId="4" borderId="65" xfId="0" applyNumberFormat="1" applyFont="1" applyFill="1" applyBorder="1" applyAlignment="1">
      <alignment/>
    </xf>
    <xf numFmtId="3" fontId="25" fillId="4" borderId="66" xfId="0" applyNumberFormat="1" applyFont="1" applyFill="1" applyBorder="1" applyAlignment="1">
      <alignment/>
    </xf>
    <xf numFmtId="3" fontId="25" fillId="4" borderId="67" xfId="0" applyNumberFormat="1" applyFont="1" applyFill="1" applyBorder="1" applyAlignment="1">
      <alignment/>
    </xf>
    <xf numFmtId="4" fontId="25" fillId="4" borderId="68" xfId="0" applyNumberFormat="1" applyFont="1" applyFill="1" applyBorder="1" applyAlignment="1">
      <alignment/>
    </xf>
    <xf numFmtId="3" fontId="25" fillId="4" borderId="69" xfId="0" applyNumberFormat="1" applyFont="1" applyFill="1" applyBorder="1" applyAlignment="1">
      <alignment/>
    </xf>
    <xf numFmtId="3" fontId="25" fillId="4" borderId="70" xfId="0" applyNumberFormat="1" applyFont="1" applyFill="1" applyBorder="1" applyAlignment="1">
      <alignment/>
    </xf>
    <xf numFmtId="4" fontId="25" fillId="4" borderId="71" xfId="0" applyNumberFormat="1" applyFont="1" applyFill="1" applyBorder="1" applyAlignment="1">
      <alignment/>
    </xf>
    <xf numFmtId="0" fontId="5" fillId="19" borderId="8" xfId="0" applyFont="1" applyFill="1" applyBorder="1" applyAlignment="1">
      <alignment horizontal="center"/>
    </xf>
    <xf numFmtId="0" fontId="0" fillId="19" borderId="8" xfId="0" applyFont="1" applyFill="1" applyBorder="1" applyAlignment="1">
      <alignment/>
    </xf>
    <xf numFmtId="3" fontId="5" fillId="19" borderId="8" xfId="0" applyNumberFormat="1" applyFont="1" applyFill="1" applyBorder="1" applyAlignment="1">
      <alignment/>
    </xf>
    <xf numFmtId="4" fontId="5" fillId="19" borderId="8" xfId="0" applyNumberFormat="1" applyFont="1" applyFill="1" applyBorder="1" applyAlignment="1">
      <alignment horizontal="right"/>
    </xf>
    <xf numFmtId="3" fontId="5" fillId="19" borderId="8" xfId="0" applyNumberFormat="1" applyFont="1" applyFill="1" applyBorder="1" applyAlignment="1">
      <alignment horizontal="right"/>
    </xf>
    <xf numFmtId="9" fontId="5" fillId="19" borderId="8" xfId="0" applyNumberFormat="1" applyFont="1" applyFill="1" applyBorder="1" applyAlignment="1">
      <alignment horizontal="right"/>
    </xf>
    <xf numFmtId="9" fontId="5" fillId="19" borderId="8" xfId="0" applyNumberFormat="1" applyFont="1" applyFill="1" applyBorder="1" applyAlignment="1">
      <alignment/>
    </xf>
    <xf numFmtId="0" fontId="5" fillId="19" borderId="8" xfId="0" applyFont="1" applyFill="1" applyBorder="1" applyAlignment="1">
      <alignment horizontal="right"/>
    </xf>
    <xf numFmtId="4" fontId="0" fillId="19" borderId="8" xfId="0" applyNumberFormat="1" applyFont="1" applyFill="1" applyBorder="1" applyAlignment="1">
      <alignment/>
    </xf>
    <xf numFmtId="3" fontId="5" fillId="19" borderId="9" xfId="0" applyNumberFormat="1" applyFont="1" applyFill="1" applyBorder="1" applyAlignment="1">
      <alignment horizontal="right"/>
    </xf>
    <xf numFmtId="3" fontId="5" fillId="19" borderId="9" xfId="0" applyNumberFormat="1" applyFont="1" applyFill="1" applyBorder="1" applyAlignment="1">
      <alignment horizontal="justify"/>
    </xf>
    <xf numFmtId="2" fontId="13" fillId="19" borderId="9" xfId="0" applyNumberFormat="1" applyFont="1" applyFill="1" applyBorder="1" applyAlignment="1">
      <alignment wrapText="1"/>
    </xf>
    <xf numFmtId="2" fontId="13" fillId="19" borderId="15" xfId="0" applyNumberFormat="1" applyFont="1" applyFill="1" applyBorder="1" applyAlignment="1">
      <alignment/>
    </xf>
    <xf numFmtId="2" fontId="5" fillId="19" borderId="19" xfId="0" applyNumberFormat="1" applyFont="1" applyFill="1" applyBorder="1" applyAlignment="1">
      <alignment horizontal="right"/>
    </xf>
    <xf numFmtId="3" fontId="31" fillId="19" borderId="23" xfId="0" applyNumberFormat="1" applyFont="1" applyFill="1" applyBorder="1" applyAlignment="1">
      <alignment/>
    </xf>
    <xf numFmtId="0" fontId="31" fillId="19" borderId="12" xfId="0" applyFont="1" applyFill="1" applyBorder="1" applyAlignment="1">
      <alignment/>
    </xf>
    <xf numFmtId="3" fontId="31" fillId="19" borderId="12" xfId="0" applyNumberFormat="1" applyFont="1" applyFill="1" applyBorder="1" applyAlignment="1">
      <alignment/>
    </xf>
    <xf numFmtId="3" fontId="31" fillId="19" borderId="15" xfId="0" applyNumberFormat="1" applyFont="1" applyFill="1" applyBorder="1" applyAlignment="1">
      <alignment/>
    </xf>
    <xf numFmtId="4" fontId="31" fillId="19" borderId="38" xfId="0" applyNumberFormat="1" applyFont="1" applyFill="1" applyBorder="1" applyAlignment="1">
      <alignment/>
    </xf>
    <xf numFmtId="0" fontId="5" fillId="19" borderId="9" xfId="0" applyFont="1" applyFill="1" applyBorder="1" applyAlignment="1">
      <alignment horizontal="center"/>
    </xf>
    <xf numFmtId="0" fontId="0" fillId="19" borderId="9" xfId="0" applyFont="1" applyFill="1" applyBorder="1" applyAlignment="1">
      <alignment/>
    </xf>
    <xf numFmtId="3" fontId="5" fillId="19" borderId="9" xfId="0" applyNumberFormat="1" applyFont="1" applyFill="1" applyBorder="1" applyAlignment="1">
      <alignment/>
    </xf>
    <xf numFmtId="2" fontId="13" fillId="19" borderId="16" xfId="0" applyNumberFormat="1" applyFont="1" applyFill="1" applyBorder="1" applyAlignment="1">
      <alignment/>
    </xf>
    <xf numFmtId="3" fontId="31" fillId="19" borderId="24" xfId="0" applyNumberFormat="1" applyFont="1" applyFill="1" applyBorder="1" applyAlignment="1">
      <alignment/>
    </xf>
    <xf numFmtId="0" fontId="31" fillId="19" borderId="9" xfId="0" applyFont="1" applyFill="1" applyBorder="1" applyAlignment="1">
      <alignment/>
    </xf>
    <xf numFmtId="3" fontId="31" fillId="19" borderId="9" xfId="0" applyNumberFormat="1" applyFont="1" applyFill="1" applyBorder="1" applyAlignment="1">
      <alignment/>
    </xf>
    <xf numFmtId="3" fontId="31" fillId="19" borderId="16" xfId="0" applyNumberFormat="1" applyFont="1" applyFill="1" applyBorder="1" applyAlignment="1">
      <alignment/>
    </xf>
    <xf numFmtId="4" fontId="31" fillId="19" borderId="39" xfId="0" applyNumberFormat="1" applyFont="1" applyFill="1" applyBorder="1" applyAlignment="1">
      <alignment/>
    </xf>
    <xf numFmtId="9" fontId="0" fillId="19" borderId="8" xfId="0" applyNumberFormat="1" applyFont="1" applyFill="1" applyBorder="1" applyAlignment="1">
      <alignment/>
    </xf>
    <xf numFmtId="0" fontId="5" fillId="19" borderId="8" xfId="0" applyFont="1" applyFill="1" applyBorder="1" applyAlignment="1" quotePrefix="1">
      <alignment horizontal="left"/>
    </xf>
    <xf numFmtId="0" fontId="5" fillId="19" borderId="10" xfId="0" applyFont="1" applyFill="1" applyBorder="1" applyAlignment="1" quotePrefix="1">
      <alignment horizontal="left"/>
    </xf>
    <xf numFmtId="3" fontId="5" fillId="19" borderId="52" xfId="0" applyNumberFormat="1" applyFont="1" applyFill="1" applyBorder="1" applyAlignment="1">
      <alignment horizontal="justify"/>
    </xf>
    <xf numFmtId="2" fontId="13" fillId="19" borderId="10" xfId="0" applyNumberFormat="1" applyFont="1" applyFill="1" applyBorder="1" applyAlignment="1">
      <alignment wrapText="1"/>
    </xf>
    <xf numFmtId="3" fontId="31" fillId="19" borderId="10" xfId="0" applyNumberFormat="1" applyFont="1" applyFill="1" applyBorder="1" applyAlignment="1">
      <alignment/>
    </xf>
    <xf numFmtId="0" fontId="31" fillId="19" borderId="10" xfId="0" applyFont="1" applyFill="1" applyBorder="1" applyAlignment="1">
      <alignment/>
    </xf>
    <xf numFmtId="3" fontId="31" fillId="19" borderId="17" xfId="0" applyNumberFormat="1" applyFont="1" applyFill="1" applyBorder="1" applyAlignment="1">
      <alignment/>
    </xf>
    <xf numFmtId="4" fontId="31" fillId="19" borderId="40" xfId="0" applyNumberFormat="1" applyFont="1" applyFill="1" applyBorder="1" applyAlignment="1">
      <alignment/>
    </xf>
    <xf numFmtId="3" fontId="42" fillId="6" borderId="21" xfId="0" applyNumberFormat="1" applyFont="1" applyFill="1" applyBorder="1" applyAlignment="1">
      <alignment/>
    </xf>
    <xf numFmtId="3" fontId="42" fillId="6" borderId="12" xfId="0" applyNumberFormat="1" applyFont="1" applyFill="1" applyBorder="1" applyAlignment="1">
      <alignment/>
    </xf>
    <xf numFmtId="0" fontId="42" fillId="6" borderId="12" xfId="0" applyFont="1" applyFill="1" applyBorder="1" applyAlignment="1">
      <alignment/>
    </xf>
    <xf numFmtId="0" fontId="42" fillId="6" borderId="15" xfId="0" applyFont="1" applyFill="1" applyBorder="1" applyAlignment="1">
      <alignment/>
    </xf>
    <xf numFmtId="3" fontId="42" fillId="6" borderId="32" xfId="0" applyNumberFormat="1" applyFont="1" applyFill="1" applyBorder="1" applyAlignment="1">
      <alignment/>
    </xf>
    <xf numFmtId="3" fontId="42" fillId="6" borderId="9" xfId="0" applyNumberFormat="1" applyFont="1" applyFill="1" applyBorder="1" applyAlignment="1">
      <alignment/>
    </xf>
    <xf numFmtId="0" fontId="42" fillId="6" borderId="9" xfId="0" applyFont="1" applyFill="1" applyBorder="1" applyAlignment="1">
      <alignment/>
    </xf>
    <xf numFmtId="0" fontId="42" fillId="6" borderId="16" xfId="0" applyFont="1" applyFill="1" applyBorder="1" applyAlignment="1">
      <alignment/>
    </xf>
    <xf numFmtId="3" fontId="42" fillId="6" borderId="26" xfId="0" applyNumberFormat="1" applyFont="1" applyFill="1" applyBorder="1" applyAlignment="1">
      <alignment/>
    </xf>
    <xf numFmtId="3" fontId="42" fillId="6" borderId="10" xfId="0" applyNumberFormat="1" applyFont="1" applyFill="1" applyBorder="1" applyAlignment="1">
      <alignment/>
    </xf>
    <xf numFmtId="0" fontId="42" fillId="6" borderId="10" xfId="0" applyFont="1" applyFill="1" applyBorder="1" applyAlignment="1">
      <alignment/>
    </xf>
    <xf numFmtId="0" fontId="42" fillId="6" borderId="17" xfId="0" applyFont="1" applyFill="1" applyBorder="1" applyAlignment="1">
      <alignment/>
    </xf>
    <xf numFmtId="0" fontId="0" fillId="18" borderId="49" xfId="0" applyFill="1" applyBorder="1" applyAlignment="1">
      <alignment/>
    </xf>
    <xf numFmtId="4" fontId="31" fillId="20" borderId="38" xfId="0" applyNumberFormat="1" applyFont="1" applyFill="1" applyBorder="1" applyAlignment="1">
      <alignment/>
    </xf>
    <xf numFmtId="4" fontId="31" fillId="20" borderId="39" xfId="0" applyNumberFormat="1" applyFont="1" applyFill="1" applyBorder="1" applyAlignment="1">
      <alignment/>
    </xf>
    <xf numFmtId="4" fontId="31" fillId="20" borderId="41" xfId="0" applyNumberFormat="1" applyFont="1" applyFill="1" applyBorder="1" applyAlignment="1">
      <alignment/>
    </xf>
    <xf numFmtId="4" fontId="31" fillId="21" borderId="38" xfId="0" applyNumberFormat="1" applyFont="1" applyFill="1" applyBorder="1" applyAlignment="1">
      <alignment/>
    </xf>
    <xf numFmtId="4" fontId="31" fillId="21" borderId="41" xfId="0" applyNumberFormat="1" applyFont="1" applyFill="1" applyBorder="1" applyAlignment="1">
      <alignment/>
    </xf>
    <xf numFmtId="4" fontId="31" fillId="21" borderId="39" xfId="0" applyNumberFormat="1" applyFont="1" applyFill="1" applyBorder="1" applyAlignment="1">
      <alignment/>
    </xf>
    <xf numFmtId="4" fontId="31" fillId="21" borderId="40" xfId="0" applyNumberFormat="1" applyFont="1" applyFill="1" applyBorder="1" applyAlignment="1">
      <alignment/>
    </xf>
    <xf numFmtId="0" fontId="26" fillId="21" borderId="72" xfId="0" applyFont="1" applyFill="1" applyBorder="1" applyAlignment="1">
      <alignment horizontal="center" vertical="center"/>
    </xf>
    <xf numFmtId="0" fontId="15" fillId="21" borderId="72" xfId="0" applyFont="1" applyFill="1" applyBorder="1" applyAlignment="1">
      <alignment horizontal="justify" vertical="center"/>
    </xf>
    <xf numFmtId="2" fontId="5" fillId="21" borderId="21" xfId="0" applyNumberFormat="1" applyFont="1" applyFill="1" applyBorder="1" applyAlignment="1">
      <alignment horizontal="right"/>
    </xf>
    <xf numFmtId="3" fontId="31" fillId="21" borderId="27" xfId="0" applyNumberFormat="1" applyFont="1" applyFill="1" applyBorder="1" applyAlignment="1">
      <alignment/>
    </xf>
    <xf numFmtId="3" fontId="31" fillId="21" borderId="8" xfId="0" applyNumberFormat="1" applyFont="1" applyFill="1" applyBorder="1" applyAlignment="1">
      <alignment/>
    </xf>
    <xf numFmtId="3" fontId="31" fillId="21" borderId="28" xfId="0" applyNumberFormat="1" applyFont="1" applyFill="1" applyBorder="1" applyAlignment="1">
      <alignment/>
    </xf>
    <xf numFmtId="2" fontId="5" fillId="21" borderId="32" xfId="0" applyNumberFormat="1" applyFont="1" applyFill="1" applyBorder="1" applyAlignment="1">
      <alignment horizontal="right"/>
    </xf>
    <xf numFmtId="3" fontId="31" fillId="21" borderId="24" xfId="0" applyNumberFormat="1" applyFont="1" applyFill="1" applyBorder="1" applyAlignment="1">
      <alignment/>
    </xf>
    <xf numFmtId="3" fontId="31" fillId="21" borderId="9" xfId="0" applyNumberFormat="1" applyFont="1" applyFill="1" applyBorder="1" applyAlignment="1">
      <alignment/>
    </xf>
    <xf numFmtId="3" fontId="31" fillId="21" borderId="16" xfId="0" applyNumberFormat="1" applyFont="1" applyFill="1" applyBorder="1" applyAlignment="1">
      <alignment/>
    </xf>
    <xf numFmtId="2" fontId="5" fillId="21" borderId="26" xfId="0" applyNumberFormat="1" applyFont="1" applyFill="1" applyBorder="1" applyAlignment="1">
      <alignment horizontal="right"/>
    </xf>
    <xf numFmtId="3" fontId="31" fillId="21" borderId="25" xfId="0" applyNumberFormat="1" applyFont="1" applyFill="1" applyBorder="1" applyAlignment="1">
      <alignment/>
    </xf>
    <xf numFmtId="3" fontId="31" fillId="21" borderId="10" xfId="0" applyNumberFormat="1" applyFont="1" applyFill="1" applyBorder="1" applyAlignment="1">
      <alignment/>
    </xf>
    <xf numFmtId="3" fontId="31" fillId="21" borderId="17" xfId="0" applyNumberFormat="1" applyFont="1" applyFill="1" applyBorder="1" applyAlignment="1">
      <alignment/>
    </xf>
    <xf numFmtId="0" fontId="5" fillId="21" borderId="12" xfId="0" applyFont="1" applyFill="1" applyBorder="1" applyAlignment="1">
      <alignment horizontal="center"/>
    </xf>
    <xf numFmtId="0" fontId="0" fillId="21" borderId="12" xfId="0" applyFont="1" applyFill="1" applyBorder="1" applyAlignment="1">
      <alignment/>
    </xf>
    <xf numFmtId="3" fontId="5" fillId="21" borderId="12" xfId="0" applyNumberFormat="1" applyFont="1" applyFill="1" applyBorder="1" applyAlignment="1">
      <alignment/>
    </xf>
    <xf numFmtId="4" fontId="5" fillId="21" borderId="12" xfId="0" applyNumberFormat="1" applyFont="1" applyFill="1" applyBorder="1" applyAlignment="1">
      <alignment horizontal="right"/>
    </xf>
    <xf numFmtId="3" fontId="5" fillId="21" borderId="12" xfId="0" applyNumberFormat="1" applyFont="1" applyFill="1" applyBorder="1" applyAlignment="1">
      <alignment horizontal="right"/>
    </xf>
    <xf numFmtId="9" fontId="5" fillId="21" borderId="12" xfId="0" applyNumberFormat="1" applyFont="1" applyFill="1" applyBorder="1" applyAlignment="1">
      <alignment horizontal="right"/>
    </xf>
    <xf numFmtId="3" fontId="5" fillId="21" borderId="12" xfId="0" applyNumberFormat="1" applyFont="1" applyFill="1" applyBorder="1" applyAlignment="1">
      <alignment horizontal="center"/>
    </xf>
    <xf numFmtId="9" fontId="5" fillId="21" borderId="12" xfId="0" applyNumberFormat="1" applyFont="1" applyFill="1" applyBorder="1" applyAlignment="1">
      <alignment/>
    </xf>
    <xf numFmtId="0" fontId="5" fillId="21" borderId="12" xfId="0" applyFont="1" applyFill="1" applyBorder="1" applyAlignment="1">
      <alignment horizontal="right"/>
    </xf>
    <xf numFmtId="0" fontId="5" fillId="21" borderId="12" xfId="0" applyFont="1" applyFill="1" applyBorder="1" applyAlignment="1" quotePrefix="1">
      <alignment horizontal="left"/>
    </xf>
    <xf numFmtId="4" fontId="5" fillId="21" borderId="8" xfId="0" applyNumberFormat="1" applyFont="1" applyFill="1" applyBorder="1" applyAlignment="1">
      <alignment horizontal="right"/>
    </xf>
    <xf numFmtId="3" fontId="36" fillId="21" borderId="8" xfId="0" applyNumberFormat="1" applyFont="1" applyFill="1" applyBorder="1" applyAlignment="1">
      <alignment horizontal="justify" wrapText="1"/>
    </xf>
    <xf numFmtId="2" fontId="13" fillId="21" borderId="8" xfId="0" applyNumberFormat="1" applyFont="1" applyFill="1" applyBorder="1" applyAlignment="1">
      <alignment wrapText="1"/>
    </xf>
    <xf numFmtId="2" fontId="29" fillId="21" borderId="16" xfId="0" applyNumberFormat="1" applyFont="1" applyFill="1" applyBorder="1" applyAlignment="1">
      <alignment wrapText="1"/>
    </xf>
    <xf numFmtId="0" fontId="5" fillId="21" borderId="9" xfId="0" applyFont="1" applyFill="1" applyBorder="1" applyAlignment="1">
      <alignment horizontal="center"/>
    </xf>
    <xf numFmtId="0" fontId="15" fillId="21" borderId="9" xfId="0" applyFont="1" applyFill="1" applyBorder="1" applyAlignment="1">
      <alignment horizontal="center"/>
    </xf>
    <xf numFmtId="0" fontId="0" fillId="21" borderId="9" xfId="0" applyFont="1" applyFill="1" applyBorder="1" applyAlignment="1">
      <alignment/>
    </xf>
    <xf numFmtId="3" fontId="5" fillId="21" borderId="9" xfId="0" applyNumberFormat="1" applyFont="1" applyFill="1" applyBorder="1" applyAlignment="1">
      <alignment/>
    </xf>
    <xf numFmtId="3" fontId="5" fillId="21" borderId="8" xfId="0" applyNumberFormat="1" applyFont="1" applyFill="1" applyBorder="1" applyAlignment="1">
      <alignment horizontal="right"/>
    </xf>
    <xf numFmtId="9" fontId="5" fillId="21" borderId="9" xfId="0" applyNumberFormat="1" applyFont="1" applyFill="1" applyBorder="1" applyAlignment="1">
      <alignment horizontal="right"/>
    </xf>
    <xf numFmtId="3" fontId="5" fillId="21" borderId="8" xfId="0" applyNumberFormat="1" applyFont="1" applyFill="1" applyBorder="1" applyAlignment="1">
      <alignment horizontal="center"/>
    </xf>
    <xf numFmtId="9" fontId="5" fillId="21" borderId="8" xfId="0" applyNumberFormat="1" applyFont="1" applyFill="1" applyBorder="1" applyAlignment="1">
      <alignment horizontal="right"/>
    </xf>
    <xf numFmtId="9" fontId="5" fillId="21" borderId="8" xfId="0" applyNumberFormat="1" applyFont="1" applyFill="1" applyBorder="1" applyAlignment="1">
      <alignment/>
    </xf>
    <xf numFmtId="3" fontId="5" fillId="21" borderId="8" xfId="0" applyNumberFormat="1" applyFont="1" applyFill="1" applyBorder="1" applyAlignment="1">
      <alignment/>
    </xf>
    <xf numFmtId="0" fontId="5" fillId="21" borderId="8" xfId="0" applyFont="1" applyFill="1" applyBorder="1" applyAlignment="1">
      <alignment horizontal="right"/>
    </xf>
    <xf numFmtId="0" fontId="5" fillId="21" borderId="9" xfId="0" applyFont="1" applyFill="1" applyBorder="1" applyAlignment="1" quotePrefix="1">
      <alignment horizontal="left"/>
    </xf>
    <xf numFmtId="3" fontId="5" fillId="21" borderId="9" xfId="0" applyNumberFormat="1" applyFont="1" applyFill="1" applyBorder="1" applyAlignment="1">
      <alignment horizontal="right"/>
    </xf>
    <xf numFmtId="3" fontId="5" fillId="21" borderId="8" xfId="0" applyNumberFormat="1" applyFont="1" applyFill="1" applyBorder="1" applyAlignment="1">
      <alignment horizontal="justify"/>
    </xf>
    <xf numFmtId="0" fontId="1" fillId="21" borderId="0" xfId="0" applyFont="1" applyFill="1" applyBorder="1" applyAlignment="1">
      <alignment horizontal="center" vertical="center" textRotation="90" wrapText="1"/>
    </xf>
    <xf numFmtId="0" fontId="1" fillId="21" borderId="2" xfId="0" applyFont="1" applyFill="1" applyBorder="1" applyAlignment="1">
      <alignment horizontal="center" vertical="center" textRotation="90" wrapText="1"/>
    </xf>
    <xf numFmtId="0" fontId="5" fillId="2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3" fontId="5" fillId="21" borderId="10" xfId="0" applyNumberFormat="1" applyFont="1" applyFill="1" applyBorder="1" applyAlignment="1">
      <alignment/>
    </xf>
    <xf numFmtId="4" fontId="5" fillId="21" borderId="11" xfId="0" applyNumberFormat="1" applyFont="1" applyFill="1" applyBorder="1" applyAlignment="1">
      <alignment horizontal="right"/>
    </xf>
    <xf numFmtId="3" fontId="5" fillId="21" borderId="11" xfId="0" applyNumberFormat="1" applyFont="1" applyFill="1" applyBorder="1" applyAlignment="1">
      <alignment horizontal="right"/>
    </xf>
    <xf numFmtId="9" fontId="5" fillId="21" borderId="11" xfId="0" applyNumberFormat="1" applyFont="1" applyFill="1" applyBorder="1" applyAlignment="1">
      <alignment horizontal="right"/>
    </xf>
    <xf numFmtId="3" fontId="5" fillId="21" borderId="11" xfId="0" applyNumberFormat="1" applyFont="1" applyFill="1" applyBorder="1" applyAlignment="1">
      <alignment horizontal="center"/>
    </xf>
    <xf numFmtId="9" fontId="5" fillId="21" borderId="10" xfId="0" applyNumberFormat="1" applyFont="1" applyFill="1" applyBorder="1" applyAlignment="1">
      <alignment horizontal="right"/>
    </xf>
    <xf numFmtId="9" fontId="5" fillId="21" borderId="11" xfId="0" applyNumberFormat="1" applyFont="1" applyFill="1" applyBorder="1" applyAlignment="1">
      <alignment/>
    </xf>
    <xf numFmtId="3" fontId="5" fillId="21" borderId="11" xfId="0" applyNumberFormat="1" applyFont="1" applyFill="1" applyBorder="1" applyAlignment="1">
      <alignment/>
    </xf>
    <xf numFmtId="0" fontId="5" fillId="21" borderId="11" xfId="0" applyFont="1" applyFill="1" applyBorder="1" applyAlignment="1">
      <alignment horizontal="right"/>
    </xf>
    <xf numFmtId="0" fontId="5" fillId="21" borderId="10" xfId="0" applyFont="1" applyFill="1" applyBorder="1" applyAlignment="1" quotePrefix="1">
      <alignment horizontal="left"/>
    </xf>
    <xf numFmtId="3" fontId="5" fillId="21" borderId="10" xfId="0" applyNumberFormat="1" applyFont="1" applyFill="1" applyBorder="1" applyAlignment="1">
      <alignment horizontal="right"/>
    </xf>
    <xf numFmtId="3" fontId="5" fillId="21" borderId="11" xfId="0" applyNumberFormat="1" applyFont="1" applyFill="1" applyBorder="1" applyAlignment="1">
      <alignment horizontal="justify"/>
    </xf>
    <xf numFmtId="2" fontId="13" fillId="21" borderId="11" xfId="0" applyNumberFormat="1" applyFont="1" applyFill="1" applyBorder="1" applyAlignment="1">
      <alignment wrapText="1"/>
    </xf>
    <xf numFmtId="2" fontId="29" fillId="21" borderId="17" xfId="0" applyNumberFormat="1" applyFont="1" applyFill="1" applyBorder="1" applyAlignment="1">
      <alignment wrapText="1"/>
    </xf>
    <xf numFmtId="2" fontId="5" fillId="20" borderId="21" xfId="0" applyNumberFormat="1" applyFont="1" applyFill="1" applyBorder="1" applyAlignment="1">
      <alignment horizontal="right"/>
    </xf>
    <xf numFmtId="3" fontId="31" fillId="20" borderId="27" xfId="0" applyNumberFormat="1" applyFont="1" applyFill="1" applyBorder="1" applyAlignment="1">
      <alignment/>
    </xf>
    <xf numFmtId="0" fontId="31" fillId="20" borderId="8" xfId="0" applyFont="1" applyFill="1" applyBorder="1" applyAlignment="1">
      <alignment/>
    </xf>
    <xf numFmtId="3" fontId="31" fillId="20" borderId="8" xfId="0" applyNumberFormat="1" applyFont="1" applyFill="1" applyBorder="1" applyAlignment="1">
      <alignment/>
    </xf>
    <xf numFmtId="3" fontId="31" fillId="20" borderId="28" xfId="0" applyNumberFormat="1" applyFont="1" applyFill="1" applyBorder="1" applyAlignment="1">
      <alignment/>
    </xf>
    <xf numFmtId="2" fontId="5" fillId="20" borderId="19" xfId="0" applyNumberFormat="1" applyFont="1" applyFill="1" applyBorder="1" applyAlignment="1">
      <alignment horizontal="right"/>
    </xf>
    <xf numFmtId="3" fontId="31" fillId="20" borderId="24" xfId="0" applyNumberFormat="1" applyFont="1" applyFill="1" applyBorder="1" applyAlignment="1">
      <alignment/>
    </xf>
    <xf numFmtId="0" fontId="31" fillId="20" borderId="9" xfId="0" applyFont="1" applyFill="1" applyBorder="1" applyAlignment="1">
      <alignment/>
    </xf>
    <xf numFmtId="3" fontId="31" fillId="20" borderId="9" xfId="0" applyNumberFormat="1" applyFont="1" applyFill="1" applyBorder="1" applyAlignment="1">
      <alignment/>
    </xf>
    <xf numFmtId="3" fontId="31" fillId="20" borderId="16" xfId="0" applyNumberFormat="1" applyFont="1" applyFill="1" applyBorder="1" applyAlignment="1">
      <alignment/>
    </xf>
    <xf numFmtId="2" fontId="5" fillId="20" borderId="20" xfId="0" applyNumberFormat="1" applyFont="1" applyFill="1" applyBorder="1" applyAlignment="1">
      <alignment horizontal="right"/>
    </xf>
    <xf numFmtId="3" fontId="31" fillId="20" borderId="25" xfId="0" applyNumberFormat="1" applyFont="1" applyFill="1" applyBorder="1" applyAlignment="1">
      <alignment/>
    </xf>
    <xf numFmtId="0" fontId="31" fillId="20" borderId="10" xfId="0" applyFont="1" applyFill="1" applyBorder="1" applyAlignment="1">
      <alignment/>
    </xf>
    <xf numFmtId="3" fontId="31" fillId="20" borderId="10" xfId="0" applyNumberFormat="1" applyFont="1" applyFill="1" applyBorder="1" applyAlignment="1">
      <alignment/>
    </xf>
    <xf numFmtId="3" fontId="31" fillId="20" borderId="17" xfId="0" applyNumberFormat="1" applyFont="1" applyFill="1" applyBorder="1" applyAlignment="1">
      <alignment/>
    </xf>
    <xf numFmtId="0" fontId="5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/>
    </xf>
    <xf numFmtId="3" fontId="5" fillId="20" borderId="12" xfId="0" applyNumberFormat="1" applyFont="1" applyFill="1" applyBorder="1" applyAlignment="1">
      <alignment/>
    </xf>
    <xf numFmtId="4" fontId="5" fillId="20" borderId="12" xfId="0" applyNumberFormat="1" applyFont="1" applyFill="1" applyBorder="1" applyAlignment="1">
      <alignment horizontal="right"/>
    </xf>
    <xf numFmtId="3" fontId="5" fillId="20" borderId="12" xfId="0" applyNumberFormat="1" applyFont="1" applyFill="1" applyBorder="1" applyAlignment="1">
      <alignment horizontal="right"/>
    </xf>
    <xf numFmtId="9" fontId="5" fillId="20" borderId="12" xfId="0" applyNumberFormat="1" applyFont="1" applyFill="1" applyBorder="1" applyAlignment="1">
      <alignment horizontal="right"/>
    </xf>
    <xf numFmtId="9" fontId="5" fillId="20" borderId="12" xfId="0" applyNumberFormat="1" applyFont="1" applyFill="1" applyBorder="1" applyAlignment="1">
      <alignment/>
    </xf>
    <xf numFmtId="0" fontId="5" fillId="20" borderId="12" xfId="0" applyFont="1" applyFill="1" applyBorder="1" applyAlignment="1">
      <alignment horizontal="right"/>
    </xf>
    <xf numFmtId="0" fontId="5" fillId="20" borderId="12" xfId="0" applyFont="1" applyFill="1" applyBorder="1" applyAlignment="1" quotePrefix="1">
      <alignment horizontal="left"/>
    </xf>
    <xf numFmtId="4" fontId="5" fillId="20" borderId="8" xfId="0" applyNumberFormat="1" applyFont="1" applyFill="1" applyBorder="1" applyAlignment="1">
      <alignment horizontal="right"/>
    </xf>
    <xf numFmtId="9" fontId="0" fillId="20" borderId="12" xfId="0" applyNumberFormat="1" applyFont="1" applyFill="1" applyBorder="1" applyAlignment="1">
      <alignment/>
    </xf>
    <xf numFmtId="3" fontId="5" fillId="20" borderId="8" xfId="0" applyNumberFormat="1" applyFont="1" applyFill="1" applyBorder="1" applyAlignment="1">
      <alignment horizontal="justify"/>
    </xf>
    <xf numFmtId="2" fontId="13" fillId="20" borderId="8" xfId="0" applyNumberFormat="1" applyFont="1" applyFill="1" applyBorder="1" applyAlignment="1">
      <alignment wrapText="1"/>
    </xf>
    <xf numFmtId="2" fontId="13" fillId="20" borderId="15" xfId="0" applyNumberFormat="1" applyFont="1" applyFill="1" applyBorder="1" applyAlignment="1">
      <alignment/>
    </xf>
    <xf numFmtId="0" fontId="5" fillId="20" borderId="9" xfId="0" applyFont="1" applyFill="1" applyBorder="1" applyAlignment="1">
      <alignment horizontal="center"/>
    </xf>
    <xf numFmtId="0" fontId="0" fillId="20" borderId="9" xfId="0" applyFont="1" applyFill="1" applyBorder="1" applyAlignment="1">
      <alignment/>
    </xf>
    <xf numFmtId="3" fontId="5" fillId="20" borderId="9" xfId="0" applyNumberFormat="1" applyFont="1" applyFill="1" applyBorder="1" applyAlignment="1">
      <alignment/>
    </xf>
    <xf numFmtId="3" fontId="5" fillId="20" borderId="8" xfId="0" applyNumberFormat="1" applyFont="1" applyFill="1" applyBorder="1" applyAlignment="1">
      <alignment horizontal="right"/>
    </xf>
    <xf numFmtId="9" fontId="5" fillId="20" borderId="8" xfId="0" applyNumberFormat="1" applyFont="1" applyFill="1" applyBorder="1" applyAlignment="1">
      <alignment horizontal="right"/>
    </xf>
    <xf numFmtId="9" fontId="5" fillId="20" borderId="8" xfId="0" applyNumberFormat="1" applyFont="1" applyFill="1" applyBorder="1" applyAlignment="1">
      <alignment/>
    </xf>
    <xf numFmtId="3" fontId="5" fillId="20" borderId="8" xfId="0" applyNumberFormat="1" applyFont="1" applyFill="1" applyBorder="1" applyAlignment="1">
      <alignment/>
    </xf>
    <xf numFmtId="0" fontId="5" fillId="20" borderId="8" xfId="0" applyFont="1" applyFill="1" applyBorder="1" applyAlignment="1">
      <alignment horizontal="right"/>
    </xf>
    <xf numFmtId="0" fontId="5" fillId="20" borderId="9" xfId="0" applyFont="1" applyFill="1" applyBorder="1" applyAlignment="1" quotePrefix="1">
      <alignment horizontal="left"/>
    </xf>
    <xf numFmtId="3" fontId="5" fillId="20" borderId="9" xfId="0" applyNumberFormat="1" applyFont="1" applyFill="1" applyBorder="1" applyAlignment="1">
      <alignment horizontal="right"/>
    </xf>
    <xf numFmtId="9" fontId="0" fillId="20" borderId="8" xfId="0" applyNumberFormat="1" applyFont="1" applyFill="1" applyBorder="1" applyAlignment="1">
      <alignment/>
    </xf>
    <xf numFmtId="2" fontId="29" fillId="20" borderId="16" xfId="0" applyNumberFormat="1" applyFont="1" applyFill="1" applyBorder="1" applyAlignment="1">
      <alignment wrapText="1"/>
    </xf>
    <xf numFmtId="0" fontId="5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3" fontId="5" fillId="20" borderId="10" xfId="0" applyNumberFormat="1" applyFont="1" applyFill="1" applyBorder="1" applyAlignment="1">
      <alignment/>
    </xf>
    <xf numFmtId="4" fontId="5" fillId="20" borderId="11" xfId="0" applyNumberFormat="1" applyFont="1" applyFill="1" applyBorder="1" applyAlignment="1">
      <alignment horizontal="right"/>
    </xf>
    <xf numFmtId="3" fontId="5" fillId="20" borderId="11" xfId="0" applyNumberFormat="1" applyFont="1" applyFill="1" applyBorder="1" applyAlignment="1">
      <alignment horizontal="right"/>
    </xf>
    <xf numFmtId="9" fontId="5" fillId="20" borderId="11" xfId="0" applyNumberFormat="1" applyFont="1" applyFill="1" applyBorder="1" applyAlignment="1">
      <alignment horizontal="right"/>
    </xf>
    <xf numFmtId="9" fontId="5" fillId="20" borderId="11" xfId="0" applyNumberFormat="1" applyFont="1" applyFill="1" applyBorder="1" applyAlignment="1">
      <alignment/>
    </xf>
    <xf numFmtId="3" fontId="5" fillId="20" borderId="11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right"/>
    </xf>
    <xf numFmtId="0" fontId="5" fillId="20" borderId="10" xfId="0" applyFont="1" applyFill="1" applyBorder="1" applyAlignment="1" quotePrefix="1">
      <alignment horizontal="left"/>
    </xf>
    <xf numFmtId="4" fontId="5" fillId="20" borderId="10" xfId="0" applyNumberFormat="1" applyFont="1" applyFill="1" applyBorder="1" applyAlignment="1">
      <alignment horizontal="right"/>
    </xf>
    <xf numFmtId="3" fontId="5" fillId="20" borderId="10" xfId="0" applyNumberFormat="1" applyFont="1" applyFill="1" applyBorder="1" applyAlignment="1">
      <alignment horizontal="right"/>
    </xf>
    <xf numFmtId="9" fontId="0" fillId="20" borderId="11" xfId="0" applyNumberFormat="1" applyFont="1" applyFill="1" applyBorder="1" applyAlignment="1">
      <alignment/>
    </xf>
    <xf numFmtId="3" fontId="5" fillId="20" borderId="10" xfId="0" applyNumberFormat="1" applyFont="1" applyFill="1" applyBorder="1" applyAlignment="1">
      <alignment horizontal="justify"/>
    </xf>
    <xf numFmtId="2" fontId="13" fillId="20" borderId="10" xfId="0" applyNumberFormat="1" applyFont="1" applyFill="1" applyBorder="1" applyAlignment="1">
      <alignment wrapText="1"/>
    </xf>
    <xf numFmtId="2" fontId="29" fillId="20" borderId="17" xfId="0" applyNumberFormat="1" applyFont="1" applyFill="1" applyBorder="1" applyAlignment="1">
      <alignment wrapText="1"/>
    </xf>
    <xf numFmtId="0" fontId="4" fillId="16" borderId="7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4" fontId="31" fillId="4" borderId="74" xfId="0" applyNumberFormat="1" applyFont="1" applyFill="1" applyBorder="1" applyAlignment="1">
      <alignment/>
    </xf>
    <xf numFmtId="0" fontId="1" fillId="16" borderId="75" xfId="0" applyFont="1" applyFill="1" applyBorder="1" applyAlignment="1">
      <alignment horizontal="center" vertical="center"/>
    </xf>
    <xf numFmtId="4" fontId="31" fillId="4" borderId="41" xfId="0" applyNumberFormat="1" applyFont="1" applyFill="1" applyBorder="1" applyAlignment="1">
      <alignment/>
    </xf>
    <xf numFmtId="4" fontId="25" fillId="4" borderId="61" xfId="0" applyNumberFormat="1" applyFont="1" applyFill="1" applyBorder="1" applyAlignment="1">
      <alignment/>
    </xf>
    <xf numFmtId="4" fontId="25" fillId="4" borderId="76" xfId="0" applyNumberFormat="1" applyFont="1" applyFill="1" applyBorder="1" applyAlignment="1">
      <alignment/>
    </xf>
    <xf numFmtId="0" fontId="9" fillId="16" borderId="77" xfId="0" applyFont="1" applyFill="1" applyBorder="1" applyAlignment="1">
      <alignment horizontal="center" vertical="center" textRotation="90"/>
    </xf>
    <xf numFmtId="0" fontId="9" fillId="16" borderId="78" xfId="0" applyFont="1" applyFill="1" applyBorder="1" applyAlignment="1">
      <alignment horizontal="center" vertical="center" textRotation="90"/>
    </xf>
    <xf numFmtId="3" fontId="24" fillId="4" borderId="79" xfId="0" applyNumberFormat="1" applyFont="1" applyFill="1" applyBorder="1" applyAlignment="1">
      <alignment vertical="center"/>
    </xf>
    <xf numFmtId="4" fontId="4" fillId="16" borderId="17" xfId="0" applyNumberFormat="1" applyFont="1" applyFill="1" applyBorder="1" applyAlignment="1">
      <alignment horizontal="center" wrapText="1"/>
    </xf>
    <xf numFmtId="4" fontId="4" fillId="16" borderId="17" xfId="0" applyNumberFormat="1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 vertical="center" textRotation="90" wrapText="1"/>
    </xf>
    <xf numFmtId="0" fontId="5" fillId="0" borderId="36" xfId="0" applyFont="1" applyBorder="1" applyAlignment="1">
      <alignment/>
    </xf>
    <xf numFmtId="3" fontId="5" fillId="16" borderId="46" xfId="0" applyNumberFormat="1" applyFont="1" applyFill="1" applyBorder="1" applyAlignment="1">
      <alignment/>
    </xf>
    <xf numFmtId="3" fontId="5" fillId="16" borderId="48" xfId="0" applyNumberFormat="1" applyFont="1" applyFill="1" applyBorder="1" applyAlignment="1">
      <alignment/>
    </xf>
    <xf numFmtId="0" fontId="12" fillId="22" borderId="5" xfId="0" applyFont="1" applyFill="1" applyBorder="1" applyAlignment="1">
      <alignment horizontal="center"/>
    </xf>
    <xf numFmtId="3" fontId="9" fillId="22" borderId="6" xfId="0" applyNumberFormat="1" applyFont="1" applyFill="1" applyBorder="1" applyAlignment="1">
      <alignment horizontal="center"/>
    </xf>
    <xf numFmtId="3" fontId="9" fillId="22" borderId="6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9" fillId="22" borderId="7" xfId="0" applyNumberFormat="1" applyFont="1" applyFill="1" applyBorder="1" applyAlignment="1">
      <alignment/>
    </xf>
    <xf numFmtId="0" fontId="26" fillId="19" borderId="80" xfId="0" applyFont="1" applyFill="1" applyBorder="1" applyAlignment="1">
      <alignment horizontal="center" vertical="center"/>
    </xf>
    <xf numFmtId="0" fontId="26" fillId="19" borderId="72" xfId="0" applyFont="1" applyFill="1" applyBorder="1" applyAlignment="1">
      <alignment horizontal="center" vertical="center"/>
    </xf>
    <xf numFmtId="0" fontId="26" fillId="19" borderId="19" xfId="0" applyFont="1" applyFill="1" applyBorder="1" applyAlignment="1">
      <alignment horizontal="center" vertical="center"/>
    </xf>
    <xf numFmtId="0" fontId="26" fillId="21" borderId="8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 wrapText="1"/>
    </xf>
    <xf numFmtId="3" fontId="25" fillId="4" borderId="81" xfId="0" applyNumberFormat="1" applyFont="1" applyFill="1" applyBorder="1" applyAlignment="1">
      <alignment/>
    </xf>
    <xf numFmtId="3" fontId="25" fillId="4" borderId="57" xfId="0" applyNumberFormat="1" applyFont="1" applyFill="1" applyBorder="1" applyAlignment="1">
      <alignment/>
    </xf>
    <xf numFmtId="0" fontId="26" fillId="21" borderId="54" xfId="0" applyFont="1" applyFill="1" applyBorder="1" applyAlignment="1">
      <alignment horizontal="center" vertical="center" wrapText="1"/>
    </xf>
    <xf numFmtId="0" fontId="19" fillId="8" borderId="48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25" fillId="4" borderId="1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25" fillId="4" borderId="46" xfId="0" applyFont="1" applyFill="1" applyBorder="1" applyAlignment="1">
      <alignment/>
    </xf>
    <xf numFmtId="0" fontId="25" fillId="4" borderId="18" xfId="0" applyFont="1" applyFill="1" applyBorder="1" applyAlignment="1">
      <alignment/>
    </xf>
    <xf numFmtId="0" fontId="25" fillId="4" borderId="48" xfId="0" applyFon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0" fontId="24" fillId="7" borderId="33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36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26" fillId="21" borderId="52" xfId="0" applyFont="1" applyFill="1" applyBorder="1" applyAlignment="1">
      <alignment horizontal="center" vertical="center"/>
    </xf>
    <xf numFmtId="0" fontId="26" fillId="21" borderId="82" xfId="0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horizontal="center" vertical="center"/>
    </xf>
    <xf numFmtId="0" fontId="26" fillId="21" borderId="83" xfId="0" applyFont="1" applyFill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 wrapText="1"/>
    </xf>
    <xf numFmtId="3" fontId="9" fillId="0" borderId="84" xfId="0" applyNumberFormat="1" applyFont="1" applyFill="1" applyBorder="1" applyAlignment="1">
      <alignment horizontal="center" vertical="center" textRotation="180"/>
    </xf>
    <xf numFmtId="3" fontId="9" fillId="0" borderId="37" xfId="0" applyNumberFormat="1" applyFont="1" applyFill="1" applyBorder="1" applyAlignment="1">
      <alignment horizontal="center" vertical="center" textRotation="180"/>
    </xf>
    <xf numFmtId="0" fontId="26" fillId="21" borderId="72" xfId="0" applyFont="1" applyFill="1" applyBorder="1" applyAlignment="1">
      <alignment horizontal="center" vertical="center"/>
    </xf>
    <xf numFmtId="0" fontId="32" fillId="21" borderId="19" xfId="0" applyFont="1" applyFill="1" applyBorder="1" applyAlignment="1">
      <alignment horizontal="center" vertical="center"/>
    </xf>
    <xf numFmtId="0" fontId="32" fillId="21" borderId="20" xfId="0" applyFont="1" applyFill="1" applyBorder="1" applyAlignment="1">
      <alignment horizontal="center" vertical="center"/>
    </xf>
    <xf numFmtId="3" fontId="25" fillId="4" borderId="85" xfId="0" applyNumberFormat="1" applyFont="1" applyFill="1" applyBorder="1" applyAlignment="1">
      <alignment/>
    </xf>
    <xf numFmtId="3" fontId="25" fillId="4" borderId="69" xfId="0" applyNumberFormat="1" applyFont="1" applyFill="1" applyBorder="1" applyAlignment="1">
      <alignment/>
    </xf>
    <xf numFmtId="3" fontId="25" fillId="4" borderId="86" xfId="0" applyNumberFormat="1" applyFont="1" applyFill="1" applyBorder="1" applyAlignment="1">
      <alignment/>
    </xf>
    <xf numFmtId="3" fontId="25" fillId="4" borderId="60" xfId="0" applyNumberFormat="1" applyFont="1" applyFill="1" applyBorder="1" applyAlignment="1">
      <alignment/>
    </xf>
    <xf numFmtId="0" fontId="37" fillId="2" borderId="5" xfId="0" applyFont="1" applyFill="1" applyBorder="1" applyAlignment="1">
      <alignment horizontal="center" vertical="center" wrapText="1"/>
    </xf>
    <xf numFmtId="0" fontId="26" fillId="19" borderId="87" xfId="0" applyFont="1" applyFill="1" applyBorder="1" applyAlignment="1">
      <alignment horizontal="center" vertical="center"/>
    </xf>
    <xf numFmtId="0" fontId="26" fillId="19" borderId="83" xfId="0" applyFont="1" applyFill="1" applyBorder="1" applyAlignment="1">
      <alignment horizontal="center" vertical="center"/>
    </xf>
    <xf numFmtId="0" fontId="26" fillId="19" borderId="28" xfId="0" applyFont="1" applyFill="1" applyBorder="1" applyAlignment="1">
      <alignment horizontal="center" vertical="center"/>
    </xf>
    <xf numFmtId="0" fontId="26" fillId="19" borderId="47" xfId="0" applyFont="1" applyFill="1" applyBorder="1" applyAlignment="1">
      <alignment horizontal="center" vertical="center"/>
    </xf>
    <xf numFmtId="0" fontId="26" fillId="19" borderId="82" xfId="0" applyFont="1" applyFill="1" applyBorder="1" applyAlignment="1">
      <alignment horizontal="center" vertical="center"/>
    </xf>
    <xf numFmtId="0" fontId="26" fillId="19" borderId="8" xfId="0" applyFont="1" applyFill="1" applyBorder="1" applyAlignment="1">
      <alignment horizontal="center" vertical="center"/>
    </xf>
    <xf numFmtId="0" fontId="26" fillId="19" borderId="51" xfId="0" applyFont="1" applyFill="1" applyBorder="1" applyAlignment="1">
      <alignment horizontal="center" vertical="center"/>
    </xf>
    <xf numFmtId="0" fontId="0" fillId="19" borderId="7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26" fillId="19" borderId="52" xfId="0" applyFont="1" applyFill="1" applyBorder="1" applyAlignment="1">
      <alignment horizontal="center" vertical="center"/>
    </xf>
    <xf numFmtId="0" fontId="0" fillId="19" borderId="82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6" fillId="19" borderId="88" xfId="0" applyFont="1" applyFill="1" applyBorder="1" applyAlignment="1">
      <alignment horizontal="center" vertical="center"/>
    </xf>
    <xf numFmtId="0" fontId="0" fillId="19" borderId="83" xfId="0" applyFill="1" applyBorder="1" applyAlignment="1">
      <alignment horizontal="center" vertical="center"/>
    </xf>
    <xf numFmtId="0" fontId="0" fillId="19" borderId="54" xfId="0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 textRotation="90" wrapText="1"/>
    </xf>
    <xf numFmtId="0" fontId="1" fillId="20" borderId="89" xfId="0" applyFont="1" applyFill="1" applyBorder="1" applyAlignment="1">
      <alignment horizontal="center" vertical="center" textRotation="90" wrapText="1"/>
    </xf>
    <xf numFmtId="0" fontId="26" fillId="20" borderId="90" xfId="0" applyFont="1" applyFill="1" applyBorder="1" applyAlignment="1">
      <alignment horizontal="center" vertical="center"/>
    </xf>
    <xf numFmtId="0" fontId="26" fillId="20" borderId="31" xfId="0" applyFont="1" applyFill="1" applyBorder="1" applyAlignment="1">
      <alignment horizontal="center" vertical="center"/>
    </xf>
    <xf numFmtId="0" fontId="26" fillId="20" borderId="46" xfId="0" applyFont="1" applyFill="1" applyBorder="1" applyAlignment="1">
      <alignment horizontal="center" vertical="center"/>
    </xf>
    <xf numFmtId="0" fontId="26" fillId="20" borderId="1" xfId="0" applyFont="1" applyFill="1" applyBorder="1" applyAlignment="1">
      <alignment horizontal="center" vertical="center"/>
    </xf>
    <xf numFmtId="0" fontId="1" fillId="16" borderId="44" xfId="0" applyFont="1" applyFill="1" applyBorder="1" applyAlignment="1">
      <alignment horizontal="center" vertical="center" textRotation="90" wrapText="1"/>
    </xf>
    <xf numFmtId="0" fontId="1" fillId="16" borderId="89" xfId="0" applyFont="1" applyFill="1" applyBorder="1" applyAlignment="1">
      <alignment horizontal="center" vertical="center" textRotation="90" wrapText="1"/>
    </xf>
    <xf numFmtId="0" fontId="5" fillId="16" borderId="73" xfId="0" applyFont="1" applyFill="1" applyBorder="1" applyAlignment="1">
      <alignment horizontal="center"/>
    </xf>
    <xf numFmtId="0" fontId="5" fillId="16" borderId="91" xfId="0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/>
    </xf>
    <xf numFmtId="0" fontId="5" fillId="16" borderId="50" xfId="0" applyFont="1" applyFill="1" applyBorder="1" applyAlignment="1">
      <alignment horizontal="center"/>
    </xf>
    <xf numFmtId="0" fontId="5" fillId="16" borderId="92" xfId="0" applyFont="1" applyFill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0" fontId="5" fillId="20" borderId="93" xfId="0" applyFont="1" applyFill="1" applyBorder="1" applyAlignment="1">
      <alignment horizontal="center"/>
    </xf>
    <xf numFmtId="0" fontId="5" fillId="20" borderId="94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73" xfId="0" applyFont="1" applyFill="1" applyBorder="1" applyAlignment="1">
      <alignment horizontal="center"/>
    </xf>
    <xf numFmtId="0" fontId="5" fillId="20" borderId="91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21" borderId="44" xfId="0" applyFont="1" applyFill="1" applyBorder="1" applyAlignment="1">
      <alignment horizontal="center" vertical="center" textRotation="90" wrapText="1"/>
    </xf>
    <xf numFmtId="0" fontId="1" fillId="21" borderId="89" xfId="0" applyFont="1" applyFill="1" applyBorder="1" applyAlignment="1">
      <alignment horizontal="center" vertical="center" textRotation="90" wrapText="1"/>
    </xf>
    <xf numFmtId="0" fontId="26" fillId="16" borderId="90" xfId="0" applyFont="1" applyFill="1" applyBorder="1" applyAlignment="1">
      <alignment horizontal="center" vertical="center"/>
    </xf>
    <xf numFmtId="0" fontId="26" fillId="16" borderId="31" xfId="0" applyFont="1" applyFill="1" applyBorder="1" applyAlignment="1">
      <alignment horizontal="center" vertical="center"/>
    </xf>
    <xf numFmtId="0" fontId="26" fillId="16" borderId="53" xfId="0" applyFont="1" applyFill="1" applyBorder="1" applyAlignment="1">
      <alignment horizontal="center" vertical="center"/>
    </xf>
    <xf numFmtId="0" fontId="26" fillId="16" borderId="46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26" fillId="16" borderId="33" xfId="0" applyFont="1" applyFill="1" applyBorder="1" applyAlignment="1">
      <alignment horizontal="center" vertical="center"/>
    </xf>
    <xf numFmtId="0" fontId="26" fillId="21" borderId="87" xfId="0" applyFont="1" applyFill="1" applyBorder="1" applyAlignment="1">
      <alignment horizontal="center" vertical="center" wrapText="1"/>
    </xf>
    <xf numFmtId="0" fontId="26" fillId="21" borderId="80" xfId="0" applyFont="1" applyFill="1" applyBorder="1" applyAlignment="1">
      <alignment horizontal="center" vertical="center"/>
    </xf>
    <xf numFmtId="0" fontId="26" fillId="21" borderId="47" xfId="0" applyFont="1" applyFill="1" applyBorder="1" applyAlignment="1">
      <alignment horizontal="center" vertical="center"/>
    </xf>
    <xf numFmtId="0" fontId="5" fillId="21" borderId="93" xfId="0" applyFont="1" applyFill="1" applyBorder="1" applyAlignment="1">
      <alignment horizontal="center"/>
    </xf>
    <xf numFmtId="0" fontId="5" fillId="21" borderId="94" xfId="0" applyFont="1" applyFill="1" applyBorder="1" applyAlignment="1">
      <alignment horizontal="center"/>
    </xf>
    <xf numFmtId="0" fontId="5" fillId="21" borderId="23" xfId="0" applyFont="1" applyFill="1" applyBorder="1" applyAlignment="1">
      <alignment horizontal="center"/>
    </xf>
    <xf numFmtId="0" fontId="5" fillId="16" borderId="93" xfId="0" applyFont="1" applyFill="1" applyBorder="1" applyAlignment="1">
      <alignment horizontal="center"/>
    </xf>
    <xf numFmtId="0" fontId="5" fillId="16" borderId="94" xfId="0" applyFont="1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26" fillId="16" borderId="87" xfId="0" applyFont="1" applyFill="1" applyBorder="1" applyAlignment="1">
      <alignment horizontal="center" vertical="center"/>
    </xf>
    <xf numFmtId="0" fontId="26" fillId="16" borderId="83" xfId="0" applyFont="1" applyFill="1" applyBorder="1" applyAlignment="1">
      <alignment horizontal="center" vertical="center"/>
    </xf>
    <xf numFmtId="0" fontId="26" fillId="16" borderId="54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26" fillId="20" borderId="87" xfId="0" applyFont="1" applyFill="1" applyBorder="1" applyAlignment="1">
      <alignment horizontal="center" vertical="center"/>
    </xf>
    <xf numFmtId="0" fontId="26" fillId="20" borderId="83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1" fillId="16" borderId="95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 wrapText="1"/>
    </xf>
    <xf numFmtId="0" fontId="18" fillId="16" borderId="41" xfId="0" applyFont="1" applyFill="1" applyBorder="1" applyAlignment="1">
      <alignment horizontal="center" vertical="center" wrapText="1"/>
    </xf>
    <xf numFmtId="0" fontId="1" fillId="16" borderId="95" xfId="0" applyFont="1" applyFill="1" applyBorder="1" applyAlignment="1">
      <alignment horizontal="center" vertical="center" textRotation="90"/>
    </xf>
    <xf numFmtId="0" fontId="1" fillId="16" borderId="31" xfId="0" applyFont="1" applyFill="1" applyBorder="1" applyAlignment="1">
      <alignment horizontal="center" vertical="center" textRotation="90"/>
    </xf>
    <xf numFmtId="0" fontId="1" fillId="16" borderId="30" xfId="0" applyFont="1" applyFill="1" applyBorder="1" applyAlignment="1">
      <alignment horizontal="center" vertical="center" textRotation="90"/>
    </xf>
    <xf numFmtId="0" fontId="19" fillId="8" borderId="46" xfId="0" applyFont="1" applyFill="1" applyBorder="1" applyAlignment="1">
      <alignment horizontal="center" wrapText="1"/>
    </xf>
    <xf numFmtId="0" fontId="19" fillId="8" borderId="18" xfId="0" applyFont="1" applyFill="1" applyBorder="1" applyAlignment="1">
      <alignment horizontal="center" wrapText="1"/>
    </xf>
    <xf numFmtId="0" fontId="19" fillId="8" borderId="48" xfId="0" applyFont="1" applyFill="1" applyBorder="1" applyAlignment="1">
      <alignment horizontal="center" wrapText="1"/>
    </xf>
    <xf numFmtId="3" fontId="19" fillId="8" borderId="33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6" borderId="87" xfId="0" applyFont="1" applyFill="1" applyBorder="1" applyAlignment="1">
      <alignment horizontal="center" vertical="center" textRotation="90"/>
    </xf>
    <xf numFmtId="0" fontId="4" fillId="16" borderId="83" xfId="0" applyFont="1" applyFill="1" applyBorder="1" applyAlignment="1">
      <alignment horizontal="center" vertical="center" textRotation="90"/>
    </xf>
    <xf numFmtId="0" fontId="4" fillId="16" borderId="28" xfId="0" applyFont="1" applyFill="1" applyBorder="1" applyAlignment="1">
      <alignment horizontal="center" vertical="center" textRotation="90"/>
    </xf>
    <xf numFmtId="0" fontId="4" fillId="16" borderId="80" xfId="0" applyFont="1" applyFill="1" applyBorder="1" applyAlignment="1">
      <alignment horizontal="center" vertical="center" textRotation="90"/>
    </xf>
    <xf numFmtId="0" fontId="4" fillId="16" borderId="72" xfId="0" applyFont="1" applyFill="1" applyBorder="1" applyAlignment="1">
      <alignment horizontal="center" vertical="center" textRotation="90"/>
    </xf>
    <xf numFmtId="0" fontId="4" fillId="16" borderId="19" xfId="0" applyFont="1" applyFill="1" applyBorder="1" applyAlignment="1">
      <alignment horizontal="center" vertical="center" textRotation="90"/>
    </xf>
    <xf numFmtId="0" fontId="4" fillId="16" borderId="9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10" fillId="16" borderId="88" xfId="0" applyFont="1" applyFill="1" applyBorder="1" applyAlignment="1">
      <alignment horizontal="center" vertical="center"/>
    </xf>
    <xf numFmtId="0" fontId="10" fillId="16" borderId="28" xfId="0" applyFont="1" applyFill="1" applyBorder="1" applyAlignment="1">
      <alignment horizontal="center" vertical="center"/>
    </xf>
    <xf numFmtId="0" fontId="10" fillId="16" borderId="95" xfId="0" applyFont="1" applyFill="1" applyBorder="1" applyAlignment="1">
      <alignment horizontal="center" vertical="center"/>
    </xf>
    <xf numFmtId="0" fontId="10" fillId="16" borderId="30" xfId="0" applyFont="1" applyFill="1" applyBorder="1" applyAlignment="1">
      <alignment horizontal="center" vertical="center"/>
    </xf>
    <xf numFmtId="0" fontId="10" fillId="16" borderId="96" xfId="0" applyFont="1" applyFill="1" applyBorder="1" applyAlignment="1">
      <alignment horizontal="center" vertical="center"/>
    </xf>
    <xf numFmtId="0" fontId="10" fillId="16" borderId="97" xfId="0" applyFont="1" applyFill="1" applyBorder="1" applyAlignment="1">
      <alignment horizontal="center" vertical="center"/>
    </xf>
    <xf numFmtId="0" fontId="17" fillId="16" borderId="90" xfId="0" applyFont="1" applyFill="1" applyBorder="1" applyAlignment="1">
      <alignment horizontal="center" vertical="center" wrapText="1"/>
    </xf>
    <xf numFmtId="0" fontId="17" fillId="16" borderId="44" xfId="0" applyFont="1" applyFill="1" applyBorder="1" applyAlignment="1">
      <alignment horizontal="center" vertical="center" wrapText="1"/>
    </xf>
    <xf numFmtId="0" fontId="17" fillId="16" borderId="30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1" fillId="16" borderId="73" xfId="0" applyFont="1" applyFill="1" applyBorder="1" applyAlignment="1">
      <alignment horizontal="center" vertical="center"/>
    </xf>
    <xf numFmtId="0" fontId="1" fillId="16" borderId="91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1" fillId="19" borderId="98" xfId="0" applyFont="1" applyFill="1" applyBorder="1" applyAlignment="1">
      <alignment horizontal="center" vertical="center" textRotation="90" wrapText="1"/>
    </xf>
    <xf numFmtId="0" fontId="1" fillId="19" borderId="89" xfId="0" applyFont="1" applyFill="1" applyBorder="1" applyAlignment="1">
      <alignment vertical="center" textRotation="90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9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16" borderId="93" xfId="0" applyFont="1" applyFill="1" applyBorder="1" applyAlignment="1">
      <alignment horizontal="center" vertical="center"/>
    </xf>
    <xf numFmtId="0" fontId="4" fillId="16" borderId="94" xfId="0" applyFont="1" applyFill="1" applyBorder="1" applyAlignment="1">
      <alignment horizontal="center" vertical="center"/>
    </xf>
    <xf numFmtId="0" fontId="4" fillId="16" borderId="100" xfId="0" applyFont="1" applyFill="1" applyBorder="1" applyAlignment="1">
      <alignment horizontal="center" vertical="center"/>
    </xf>
    <xf numFmtId="0" fontId="24" fillId="16" borderId="84" xfId="0" applyFont="1" applyFill="1" applyBorder="1" applyAlignment="1">
      <alignment horizontal="center" vertical="center" textRotation="90" wrapText="1"/>
    </xf>
    <xf numFmtId="0" fontId="24" fillId="16" borderId="22" xfId="0" applyFont="1" applyFill="1" applyBorder="1" applyAlignment="1">
      <alignment horizontal="center" vertical="center" textRotation="90" wrapText="1"/>
    </xf>
    <xf numFmtId="0" fontId="24" fillId="16" borderId="41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87" xfId="0" applyFont="1" applyFill="1" applyBorder="1" applyAlignment="1">
      <alignment horizontal="center" vertical="center" textRotation="90" wrapText="1"/>
    </xf>
    <xf numFmtId="0" fontId="4" fillId="16" borderId="83" xfId="0" applyFont="1" applyFill="1" applyBorder="1" applyAlignment="1">
      <alignment horizontal="center" vertical="center" textRotation="90" wrapText="1"/>
    </xf>
    <xf numFmtId="0" fontId="4" fillId="16" borderId="54" xfId="0" applyFont="1" applyFill="1" applyBorder="1" applyAlignment="1">
      <alignment horizontal="center" vertical="center" textRotation="90" wrapText="1"/>
    </xf>
    <xf numFmtId="0" fontId="4" fillId="16" borderId="46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4" fillId="16" borderId="84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 wrapText="1"/>
    </xf>
    <xf numFmtId="0" fontId="0" fillId="16" borderId="39" xfId="0" applyFill="1" applyBorder="1" applyAlignment="1">
      <alignment horizontal="center" vertical="center" wrapText="1"/>
    </xf>
    <xf numFmtId="0" fontId="0" fillId="16" borderId="6" xfId="0" applyFill="1" applyBorder="1" applyAlignment="1">
      <alignment wrapText="1"/>
    </xf>
    <xf numFmtId="0" fontId="0" fillId="16" borderId="7" xfId="0" applyFill="1" applyBorder="1" applyAlignment="1">
      <alignment wrapText="1"/>
    </xf>
    <xf numFmtId="0" fontId="4" fillId="16" borderId="93" xfId="0" applyFont="1" applyFill="1" applyBorder="1" applyAlignment="1">
      <alignment horizontal="center" vertical="center" wrapText="1"/>
    </xf>
    <xf numFmtId="0" fontId="4" fillId="16" borderId="100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/>
    </xf>
    <xf numFmtId="0" fontId="4" fillId="16" borderId="97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46" xfId="0" applyFont="1" applyFill="1" applyBorder="1" applyAlignment="1">
      <alignment horizontal="center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4" fillId="16" borderId="101" xfId="0" applyFont="1" applyFill="1" applyBorder="1" applyAlignment="1">
      <alignment horizontal="center" vertical="center" wrapText="1"/>
    </xf>
    <xf numFmtId="0" fontId="4" fillId="16" borderId="80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4" fillId="16" borderId="87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 wrapText="1"/>
    </xf>
    <xf numFmtId="0" fontId="5" fillId="19" borderId="73" xfId="0" applyFont="1" applyFill="1" applyBorder="1" applyAlignment="1">
      <alignment horizontal="center"/>
    </xf>
    <xf numFmtId="0" fontId="5" fillId="19" borderId="91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5" fillId="19" borderId="50" xfId="0" applyFont="1" applyFill="1" applyBorder="1" applyAlignment="1">
      <alignment horizontal="center"/>
    </xf>
    <xf numFmtId="0" fontId="5" fillId="19" borderId="92" xfId="0" applyFont="1" applyFill="1" applyBorder="1" applyAlignment="1">
      <alignment horizontal="center"/>
    </xf>
    <xf numFmtId="0" fontId="5" fillId="19" borderId="25" xfId="0" applyFont="1" applyFill="1" applyBorder="1" applyAlignment="1">
      <alignment horizontal="center"/>
    </xf>
    <xf numFmtId="0" fontId="25" fillId="4" borderId="1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4" xfId="0" applyFont="1" applyFill="1" applyBorder="1" applyAlignment="1">
      <alignment wrapText="1"/>
    </xf>
    <xf numFmtId="0" fontId="5" fillId="20" borderId="50" xfId="0" applyFont="1" applyFill="1" applyBorder="1" applyAlignment="1">
      <alignment horizontal="center"/>
    </xf>
    <xf numFmtId="0" fontId="5" fillId="20" borderId="92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0" fontId="9" fillId="16" borderId="95" xfId="0" applyFont="1" applyFill="1" applyBorder="1" applyAlignment="1">
      <alignment horizontal="center" vertical="center"/>
    </xf>
    <xf numFmtId="0" fontId="9" fillId="16" borderId="102" xfId="0" applyFont="1" applyFill="1" applyBorder="1" applyAlignment="1">
      <alignment horizontal="center" vertical="center"/>
    </xf>
    <xf numFmtId="0" fontId="9" fillId="16" borderId="53" xfId="0" applyFont="1" applyFill="1" applyBorder="1" applyAlignment="1">
      <alignment horizontal="center" vertical="center"/>
    </xf>
    <xf numFmtId="0" fontId="9" fillId="16" borderId="36" xfId="0" applyFont="1" applyFill="1" applyBorder="1" applyAlignment="1">
      <alignment horizontal="center" vertical="center"/>
    </xf>
    <xf numFmtId="0" fontId="5" fillId="21" borderId="73" xfId="0" applyFont="1" applyFill="1" applyBorder="1" applyAlignment="1">
      <alignment horizontal="center"/>
    </xf>
    <xf numFmtId="0" fontId="5" fillId="21" borderId="91" xfId="0" applyFont="1" applyFill="1" applyBorder="1" applyAlignment="1">
      <alignment horizontal="center"/>
    </xf>
    <xf numFmtId="0" fontId="5" fillId="21" borderId="24" xfId="0" applyFont="1" applyFill="1" applyBorder="1" applyAlignment="1">
      <alignment horizontal="center"/>
    </xf>
    <xf numFmtId="0" fontId="5" fillId="15" borderId="103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5" fillId="15" borderId="99" xfId="0" applyFont="1" applyFill="1" applyBorder="1" applyAlignment="1">
      <alignment horizontal="center"/>
    </xf>
    <xf numFmtId="0" fontId="5" fillId="19" borderId="93" xfId="0" applyFont="1" applyFill="1" applyBorder="1" applyAlignment="1">
      <alignment horizontal="center"/>
    </xf>
    <xf numFmtId="0" fontId="5" fillId="19" borderId="94" xfId="0" applyFont="1" applyFill="1" applyBorder="1" applyAlignment="1">
      <alignment horizontal="center"/>
    </xf>
    <xf numFmtId="0" fontId="5" fillId="19" borderId="23" xfId="0" applyFont="1" applyFill="1" applyBorder="1" applyAlignment="1">
      <alignment horizontal="center"/>
    </xf>
    <xf numFmtId="0" fontId="18" fillId="16" borderId="75" xfId="0" applyFont="1" applyFill="1" applyBorder="1" applyAlignment="1">
      <alignment horizontal="center" vertical="center" textRotation="90" wrapText="1"/>
    </xf>
    <xf numFmtId="0" fontId="18" fillId="16" borderId="22" xfId="0" applyFont="1" applyFill="1" applyBorder="1" applyAlignment="1">
      <alignment horizontal="center" vertical="center" textRotation="90" wrapText="1"/>
    </xf>
    <xf numFmtId="0" fontId="18" fillId="16" borderId="41" xfId="0" applyFont="1" applyFill="1" applyBorder="1" applyAlignment="1">
      <alignment horizontal="center" vertical="center" textRotation="90" wrapText="1"/>
    </xf>
    <xf numFmtId="0" fontId="18" fillId="16" borderId="74" xfId="0" applyFont="1" applyFill="1" applyBorder="1" applyAlignment="1">
      <alignment horizontal="center" vertical="center"/>
    </xf>
    <xf numFmtId="0" fontId="18" fillId="16" borderId="100" xfId="0" applyFont="1" applyFill="1" applyBorder="1" applyAlignment="1">
      <alignment horizontal="center" vertical="center"/>
    </xf>
    <xf numFmtId="0" fontId="26" fillId="21" borderId="88" xfId="0" applyFont="1" applyFill="1" applyBorder="1" applyAlignment="1">
      <alignment horizontal="center" vertical="center" wrapText="1"/>
    </xf>
    <xf numFmtId="0" fontId="4" fillId="16" borderId="74" xfId="0" applyFont="1" applyFill="1" applyBorder="1" applyAlignment="1">
      <alignment horizontal="center" vertical="center" wrapText="1"/>
    </xf>
    <xf numFmtId="0" fontId="4" fillId="16" borderId="94" xfId="0" applyFont="1" applyFill="1" applyBorder="1" applyAlignment="1">
      <alignment horizontal="center" vertical="center" wrapText="1"/>
    </xf>
    <xf numFmtId="0" fontId="1" fillId="16" borderId="96" xfId="0" applyFont="1" applyFill="1" applyBorder="1" applyAlignment="1">
      <alignment horizontal="center" vertical="center" wrapText="1"/>
    </xf>
    <xf numFmtId="0" fontId="1" fillId="16" borderId="97" xfId="0" applyFont="1" applyFill="1" applyBorder="1" applyAlignment="1">
      <alignment horizontal="center" vertical="center" wrapText="1"/>
    </xf>
    <xf numFmtId="0" fontId="1" fillId="16" borderId="104" xfId="0" applyFont="1" applyFill="1" applyBorder="1" applyAlignment="1">
      <alignment horizontal="center" vertical="center" wrapText="1"/>
    </xf>
    <xf numFmtId="0" fontId="1" fillId="16" borderId="91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 wrapText="1"/>
    </xf>
    <xf numFmtId="0" fontId="1" fillId="16" borderId="88" xfId="0" applyFont="1" applyFill="1" applyBorder="1" applyAlignment="1">
      <alignment horizontal="center" vertical="center" textRotation="90" wrapText="1"/>
    </xf>
    <xf numFmtId="0" fontId="1" fillId="16" borderId="83" xfId="0" applyFont="1" applyFill="1" applyBorder="1" applyAlignment="1">
      <alignment horizontal="center" vertical="center" textRotation="90" wrapText="1"/>
    </xf>
    <xf numFmtId="0" fontId="1" fillId="16" borderId="28" xfId="0" applyFont="1" applyFill="1" applyBorder="1" applyAlignment="1">
      <alignment horizontal="center" vertical="center" textRotation="90" wrapText="1"/>
    </xf>
    <xf numFmtId="0" fontId="10" fillId="23" borderId="84" xfId="0" applyFont="1" applyFill="1" applyBorder="1" applyAlignment="1">
      <alignment horizontal="center" vertical="center" textRotation="90" wrapText="1"/>
    </xf>
    <xf numFmtId="0" fontId="10" fillId="23" borderId="22" xfId="0" applyFont="1" applyFill="1" applyBorder="1" applyAlignment="1">
      <alignment horizontal="center" vertical="center" textRotation="90" wrapText="1"/>
    </xf>
    <xf numFmtId="0" fontId="31" fillId="0" borderId="22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10" fillId="23" borderId="37" xfId="0" applyFont="1" applyFill="1" applyBorder="1" applyAlignment="1">
      <alignment horizontal="center" vertical="center" textRotation="90" wrapText="1"/>
    </xf>
    <xf numFmtId="0" fontId="10" fillId="5" borderId="84" xfId="0" applyFont="1" applyFill="1" applyBorder="1" applyAlignment="1">
      <alignment horizontal="center" vertical="center" textRotation="90" wrapText="1"/>
    </xf>
    <xf numFmtId="0" fontId="10" fillId="5" borderId="37" xfId="0" applyFont="1" applyFill="1" applyBorder="1" applyAlignment="1">
      <alignment horizontal="center" vertical="center" textRotation="90" wrapText="1"/>
    </xf>
    <xf numFmtId="0" fontId="19" fillId="23" borderId="84" xfId="0" applyFont="1" applyFill="1" applyBorder="1" applyAlignment="1">
      <alignment horizontal="center" vertical="center" textRotation="90" wrapText="1"/>
    </xf>
    <xf numFmtId="0" fontId="19" fillId="23" borderId="22" xfId="0" applyFont="1" applyFill="1" applyBorder="1" applyAlignment="1">
      <alignment vertical="center" textRotation="90" wrapText="1"/>
    </xf>
    <xf numFmtId="0" fontId="41" fillId="23" borderId="37" xfId="0" applyFont="1" applyFill="1" applyBorder="1" applyAlignment="1">
      <alignment/>
    </xf>
    <xf numFmtId="0" fontId="19" fillId="24" borderId="84" xfId="0" applyFont="1" applyFill="1" applyBorder="1" applyAlignment="1">
      <alignment horizontal="center" vertical="center" textRotation="90" wrapText="1"/>
    </xf>
    <xf numFmtId="0" fontId="19" fillId="24" borderId="22" xfId="0" applyFont="1" applyFill="1" applyBorder="1" applyAlignment="1">
      <alignment horizontal="center" vertical="center" textRotation="90" wrapText="1"/>
    </xf>
    <xf numFmtId="0" fontId="41" fillId="5" borderId="22" xfId="0" applyFont="1" applyFill="1" applyBorder="1" applyAlignment="1">
      <alignment/>
    </xf>
    <xf numFmtId="0" fontId="41" fillId="5" borderId="37" xfId="0" applyFont="1" applyFill="1" applyBorder="1" applyAlignment="1">
      <alignment/>
    </xf>
    <xf numFmtId="0" fontId="26" fillId="4" borderId="87" xfId="0" applyFont="1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 textRotation="90" wrapText="1"/>
    </xf>
    <xf numFmtId="0" fontId="1" fillId="4" borderId="82" xfId="0" applyFont="1" applyFill="1" applyBorder="1" applyAlignment="1">
      <alignment vertical="center" textRotation="90" wrapText="1"/>
    </xf>
    <xf numFmtId="0" fontId="1" fillId="4" borderId="11" xfId="0" applyFont="1" applyFill="1" applyBorder="1" applyAlignment="1">
      <alignment vertical="center" textRotation="90" wrapText="1"/>
    </xf>
    <xf numFmtId="0" fontId="4" fillId="16" borderId="2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4" fillId="16" borderId="80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20" xfId="0" applyBorder="1" applyAlignment="1">
      <alignment/>
    </xf>
    <xf numFmtId="0" fontId="1" fillId="16" borderId="95" xfId="0" applyFont="1" applyFill="1" applyBorder="1" applyAlignment="1">
      <alignment horizontal="center" vertical="center" textRotation="90" wrapText="1"/>
    </xf>
    <xf numFmtId="0" fontId="1" fillId="16" borderId="30" xfId="0" applyFont="1" applyFill="1" applyBorder="1" applyAlignment="1">
      <alignment horizontal="center" vertical="center" textRotation="90" wrapText="1"/>
    </xf>
    <xf numFmtId="0" fontId="1" fillId="16" borderId="96" xfId="0" applyFont="1" applyFill="1" applyBorder="1" applyAlignment="1">
      <alignment horizontal="center" vertical="center" textRotation="90" wrapText="1"/>
    </xf>
    <xf numFmtId="0" fontId="1" fillId="16" borderId="97" xfId="0" applyFont="1" applyFill="1" applyBorder="1" applyAlignment="1">
      <alignment horizontal="center" vertical="center" textRotation="90" wrapText="1"/>
    </xf>
    <xf numFmtId="0" fontId="26" fillId="4" borderId="4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19" fillId="8" borderId="46" xfId="0" applyFont="1" applyFill="1" applyBorder="1" applyAlignment="1">
      <alignment vertical="center" wrapText="1"/>
    </xf>
    <xf numFmtId="0" fontId="19" fillId="8" borderId="18" xfId="0" applyFont="1" applyFill="1" applyBorder="1" applyAlignment="1">
      <alignment vertical="center" wrapText="1"/>
    </xf>
    <xf numFmtId="0" fontId="19" fillId="8" borderId="48" xfId="0" applyFont="1" applyFill="1" applyBorder="1" applyAlignment="1">
      <alignment vertical="center" wrapText="1"/>
    </xf>
    <xf numFmtId="0" fontId="19" fillId="8" borderId="33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9" fillId="8" borderId="36" xfId="0" applyFont="1" applyFill="1" applyBorder="1" applyAlignment="1">
      <alignment vertical="center" wrapText="1"/>
    </xf>
    <xf numFmtId="0" fontId="1" fillId="6" borderId="44" xfId="0" applyFont="1" applyFill="1" applyBorder="1" applyAlignment="1">
      <alignment horizontal="center" vertical="center" textRotation="90" wrapText="1"/>
    </xf>
    <xf numFmtId="0" fontId="1" fillId="6" borderId="89" xfId="0" applyFont="1" applyFill="1" applyBorder="1" applyAlignment="1">
      <alignment horizontal="center" vertical="center" textRotation="90" wrapText="1"/>
    </xf>
    <xf numFmtId="0" fontId="1" fillId="6" borderId="105" xfId="0" applyFont="1" applyFill="1" applyBorder="1" applyAlignment="1">
      <alignment horizontal="center" vertical="center" textRotation="90" wrapText="1"/>
    </xf>
    <xf numFmtId="0" fontId="1" fillId="5" borderId="44" xfId="0" applyFont="1" applyFill="1" applyBorder="1" applyAlignment="1">
      <alignment horizontal="center" vertical="center" textRotation="90" wrapText="1"/>
    </xf>
    <xf numFmtId="0" fontId="1" fillId="5" borderId="89" xfId="0" applyFont="1" applyFill="1" applyBorder="1" applyAlignment="1">
      <alignment horizontal="center" vertical="center" textRotation="90" wrapText="1"/>
    </xf>
    <xf numFmtId="0" fontId="1" fillId="5" borderId="105" xfId="0" applyFont="1" applyFill="1" applyBorder="1" applyAlignment="1">
      <alignment horizontal="center" vertical="center" textRotation="90" wrapText="1"/>
    </xf>
    <xf numFmtId="0" fontId="26" fillId="6" borderId="47" xfId="0" applyFont="1" applyFill="1" applyBorder="1" applyAlignment="1">
      <alignment horizontal="center" vertical="center"/>
    </xf>
    <xf numFmtId="0" fontId="26" fillId="6" borderId="82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26" fillId="5" borderId="90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/>
    </xf>
    <xf numFmtId="0" fontId="26" fillId="6" borderId="48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5" borderId="87" xfId="0" applyFont="1" applyFill="1" applyBorder="1" applyAlignment="1">
      <alignment horizontal="center" vertical="center"/>
    </xf>
    <xf numFmtId="0" fontId="26" fillId="5" borderId="83" xfId="0" applyFont="1" applyFill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 textRotation="90" wrapText="1"/>
    </xf>
    <xf numFmtId="0" fontId="1" fillId="16" borderId="8" xfId="0" applyFont="1" applyFill="1" applyBorder="1" applyAlignment="1">
      <alignment horizontal="center" vertical="center" textRotation="90" wrapText="1"/>
    </xf>
    <xf numFmtId="3" fontId="23" fillId="4" borderId="18" xfId="0" applyNumberFormat="1" applyFont="1" applyFill="1" applyBorder="1" applyAlignment="1">
      <alignment vertical="center"/>
    </xf>
    <xf numFmtId="3" fontId="23" fillId="4" borderId="48" xfId="0" applyNumberFormat="1" applyFont="1" applyFill="1" applyBorder="1" applyAlignment="1">
      <alignment vertical="center"/>
    </xf>
    <xf numFmtId="3" fontId="23" fillId="4" borderId="13" xfId="0" applyNumberFormat="1" applyFont="1" applyFill="1" applyBorder="1" applyAlignment="1">
      <alignment vertical="center"/>
    </xf>
    <xf numFmtId="3" fontId="23" fillId="4" borderId="101" xfId="0" applyNumberFormat="1" applyFont="1" applyFill="1" applyBorder="1" applyAlignment="1">
      <alignment vertical="center"/>
    </xf>
    <xf numFmtId="3" fontId="23" fillId="4" borderId="46" xfId="0" applyNumberFormat="1" applyFont="1" applyFill="1" applyBorder="1" applyAlignment="1">
      <alignment vertical="center"/>
    </xf>
    <xf numFmtId="3" fontId="23" fillId="4" borderId="97" xfId="0" applyNumberFormat="1" applyFont="1" applyFill="1" applyBorder="1" applyAlignment="1">
      <alignment vertical="center"/>
    </xf>
    <xf numFmtId="4" fontId="23" fillId="4" borderId="106" xfId="0" applyNumberFormat="1" applyFont="1" applyFill="1" applyBorder="1" applyAlignment="1">
      <alignment vertical="center"/>
    </xf>
    <xf numFmtId="4" fontId="23" fillId="4" borderId="102" xfId="0" applyNumberFormat="1" applyFont="1" applyFill="1" applyBorder="1" applyAlignment="1">
      <alignment vertical="center"/>
    </xf>
    <xf numFmtId="4" fontId="23" fillId="4" borderId="107" xfId="0" applyNumberFormat="1" applyFont="1" applyFill="1" applyBorder="1" applyAlignment="1">
      <alignment vertical="center"/>
    </xf>
    <xf numFmtId="4" fontId="23" fillId="4" borderId="101" xfId="0" applyNumberFormat="1" applyFont="1" applyFill="1" applyBorder="1" applyAlignment="1">
      <alignment vertical="center"/>
    </xf>
    <xf numFmtId="3" fontId="23" fillId="4" borderId="108" xfId="0" applyNumberFormat="1" applyFont="1" applyFill="1" applyBorder="1" applyAlignment="1">
      <alignment vertical="center"/>
    </xf>
    <xf numFmtId="3" fontId="23" fillId="4" borderId="109" xfId="0" applyNumberFormat="1" applyFont="1" applyFill="1" applyBorder="1" applyAlignment="1">
      <alignment vertical="center"/>
    </xf>
    <xf numFmtId="3" fontId="23" fillId="4" borderId="96" xfId="0" applyNumberFormat="1" applyFont="1" applyFill="1" applyBorder="1" applyAlignment="1">
      <alignment vertical="center"/>
    </xf>
    <xf numFmtId="3" fontId="23" fillId="4" borderId="110" xfId="0" applyNumberFormat="1" applyFont="1" applyFill="1" applyBorder="1" applyAlignment="1">
      <alignment vertical="center"/>
    </xf>
    <xf numFmtId="3" fontId="23" fillId="4" borderId="111" xfId="0" applyNumberFormat="1" applyFont="1" applyFill="1" applyBorder="1" applyAlignment="1">
      <alignment vertical="center"/>
    </xf>
    <xf numFmtId="3" fontId="24" fillId="4" borderId="104" xfId="0" applyNumberFormat="1" applyFont="1" applyFill="1" applyBorder="1" applyAlignment="1">
      <alignment vertical="center"/>
    </xf>
    <xf numFmtId="3" fontId="24" fillId="4" borderId="112" xfId="0" applyNumberFormat="1" applyFont="1" applyFill="1" applyBorder="1" applyAlignment="1">
      <alignment vertical="center"/>
    </xf>
    <xf numFmtId="4" fontId="24" fillId="4" borderId="79" xfId="0" applyNumberFormat="1" applyFont="1" applyFill="1" applyBorder="1" applyAlignment="1">
      <alignment vertical="center"/>
    </xf>
    <xf numFmtId="4" fontId="24" fillId="4" borderId="113" xfId="0" applyNumberFormat="1" applyFont="1" applyFill="1" applyBorder="1" applyAlignment="1">
      <alignment vertical="center"/>
    </xf>
    <xf numFmtId="4" fontId="24" fillId="4" borderId="0" xfId="0" applyNumberFormat="1" applyFont="1" applyFill="1" applyBorder="1" applyAlignment="1">
      <alignment/>
    </xf>
    <xf numFmtId="4" fontId="24" fillId="4" borderId="4" xfId="0" applyNumberFormat="1" applyFont="1" applyFill="1" applyBorder="1" applyAlignment="1">
      <alignment/>
    </xf>
    <xf numFmtId="4" fontId="24" fillId="4" borderId="2" xfId="0" applyNumberFormat="1" applyFont="1" applyFill="1" applyBorder="1" applyAlignment="1">
      <alignment/>
    </xf>
    <xf numFmtId="4" fontId="24" fillId="4" borderId="36" xfId="0" applyNumberFormat="1" applyFont="1" applyFill="1" applyBorder="1" applyAlignment="1">
      <alignment/>
    </xf>
    <xf numFmtId="3" fontId="24" fillId="4" borderId="0" xfId="0" applyNumberFormat="1" applyFont="1" applyFill="1" applyBorder="1" applyAlignment="1">
      <alignment/>
    </xf>
    <xf numFmtId="3" fontId="24" fillId="4" borderId="2" xfId="0" applyNumberFormat="1" applyFont="1" applyFill="1" applyBorder="1" applyAlignment="1">
      <alignment/>
    </xf>
    <xf numFmtId="3" fontId="24" fillId="4" borderId="1" xfId="0" applyNumberFormat="1" applyFont="1" applyFill="1" applyBorder="1" applyAlignment="1">
      <alignment/>
    </xf>
    <xf numFmtId="3" fontId="24" fillId="4" borderId="33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textRotation="180"/>
    </xf>
    <xf numFmtId="0" fontId="1" fillId="0" borderId="8" xfId="0" applyFont="1" applyFill="1" applyBorder="1" applyAlignment="1">
      <alignment horizontal="center" vertical="center" textRotation="180"/>
    </xf>
    <xf numFmtId="0" fontId="37" fillId="2" borderId="6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vertical="center" wrapText="1"/>
    </xf>
    <xf numFmtId="0" fontId="40" fillId="8" borderId="46" xfId="0" applyFont="1" applyFill="1" applyBorder="1" applyAlignment="1">
      <alignment vertical="center" wrapText="1"/>
    </xf>
    <xf numFmtId="0" fontId="40" fillId="8" borderId="18" xfId="0" applyFont="1" applyFill="1" applyBorder="1" applyAlignment="1">
      <alignment vertical="center" wrapText="1"/>
    </xf>
    <xf numFmtId="0" fontId="40" fillId="8" borderId="48" xfId="0" applyFont="1" applyFill="1" applyBorder="1" applyAlignment="1">
      <alignment vertical="center" wrapText="1"/>
    </xf>
    <xf numFmtId="0" fontId="40" fillId="8" borderId="33" xfId="0" applyFont="1" applyFill="1" applyBorder="1" applyAlignment="1">
      <alignment vertical="center" wrapText="1"/>
    </xf>
    <xf numFmtId="0" fontId="40" fillId="8" borderId="2" xfId="0" applyFont="1" applyFill="1" applyBorder="1" applyAlignment="1">
      <alignment vertical="center" wrapText="1"/>
    </xf>
    <xf numFmtId="0" fontId="40" fillId="8" borderId="36" xfId="0" applyFont="1" applyFill="1" applyBorder="1" applyAlignment="1">
      <alignment vertical="center" wrapText="1"/>
    </xf>
    <xf numFmtId="0" fontId="26" fillId="4" borderId="90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37" fillId="2" borderId="5" xfId="0" applyFont="1" applyFill="1" applyBorder="1" applyAlignment="1">
      <alignment vertical="center" wrapText="1"/>
    </xf>
    <xf numFmtId="0" fontId="26" fillId="6" borderId="83" xfId="0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89" xfId="0" applyFont="1" applyFill="1" applyBorder="1" applyAlignment="1">
      <alignment horizontal="center" vertical="center" wrapText="1"/>
    </xf>
    <xf numFmtId="0" fontId="17" fillId="16" borderId="31" xfId="0" applyFont="1" applyFill="1" applyBorder="1" applyAlignment="1">
      <alignment horizontal="center" vertical="center" wrapText="1"/>
    </xf>
    <xf numFmtId="0" fontId="17" fillId="16" borderId="89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textRotation="90" wrapText="1"/>
    </xf>
    <xf numFmtId="0" fontId="4" fillId="16" borderId="1" xfId="0" applyFont="1" applyFill="1" applyBorder="1" applyAlignment="1">
      <alignment horizontal="center" vertical="center"/>
    </xf>
    <xf numFmtId="0" fontId="4" fillId="16" borderId="89" xfId="0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3" fontId="39" fillId="8" borderId="33" xfId="0" applyNumberFormat="1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6" xfId="0" applyFont="1" applyFill="1" applyBorder="1" applyAlignment="1">
      <alignment horizontal="center" vertical="center"/>
    </xf>
    <xf numFmtId="0" fontId="26" fillId="6" borderId="72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CC66"/>
      <rgbColor rgb="00666699"/>
      <rgbColor rgb="00969696"/>
      <rgbColor rgb="00003366"/>
      <rgbColor rgb="00339966"/>
      <rgbColor rgb="00003300"/>
      <rgbColor rgb="00333300"/>
      <rgbColor rgb="00CC99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723900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02875" y="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114300</xdr:colOff>
      <xdr:row>0</xdr:row>
      <xdr:rowOff>19050</xdr:rowOff>
    </xdr:from>
    <xdr:to>
      <xdr:col>29</xdr:col>
      <xdr:colOff>180975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16725" y="1905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571500</xdr:colOff>
      <xdr:row>0</xdr:row>
      <xdr:rowOff>0</xdr:rowOff>
    </xdr:from>
    <xdr:to>
      <xdr:col>27</xdr:col>
      <xdr:colOff>371475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CV90"/>
  <sheetViews>
    <sheetView showGridLines="0" view="pageBreakPreview" zoomScale="25" zoomScaleNormal="25" zoomScaleSheetLayoutView="25" workbookViewId="0" topLeftCell="A1">
      <selection activeCell="A1" sqref="A1:BH67"/>
    </sheetView>
  </sheetViews>
  <sheetFormatPr defaultColWidth="9.00390625" defaultRowHeight="12.75"/>
  <cols>
    <col min="2" max="2" width="12.625" style="0" customWidth="1"/>
    <col min="4" max="4" width="13.125" style="0" bestFit="1" customWidth="1"/>
    <col min="5" max="6" width="13.125" style="0" customWidth="1"/>
    <col min="7" max="7" width="11.00390625" style="0" customWidth="1"/>
    <col min="8" max="12" width="8.625" style="0" customWidth="1"/>
    <col min="13" max="13" width="9.625" style="0" customWidth="1"/>
    <col min="14" max="14" width="7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6.50390625" style="0" customWidth="1"/>
    <col min="19" max="19" width="13.625" style="0" bestFit="1" customWidth="1"/>
    <col min="20" max="21" width="5.625" style="0" customWidth="1"/>
    <col min="22" max="22" width="8.00390625" style="0" customWidth="1"/>
    <col min="23" max="23" width="7.875" style="0" customWidth="1"/>
    <col min="24" max="26" width="11.00390625" style="0" customWidth="1"/>
    <col min="27" max="27" width="10.875" style="0" customWidth="1"/>
    <col min="28" max="28" width="12.25390625" style="0" customWidth="1"/>
    <col min="29" max="29" width="10.375" style="0" customWidth="1"/>
    <col min="30" max="31" width="9.625" style="0" customWidth="1"/>
    <col min="32" max="32" width="7.125" style="0" customWidth="1"/>
    <col min="33" max="33" width="20.625" style="416" customWidth="1"/>
    <col min="34" max="34" width="12.625" style="0" customWidth="1"/>
    <col min="35" max="35" width="28.625" style="0" customWidth="1"/>
    <col min="36" max="36" width="2.75390625" style="0" customWidth="1"/>
    <col min="37" max="44" width="12.625" style="0" customWidth="1"/>
    <col min="45" max="45" width="2.625" style="0" customWidth="1"/>
    <col min="46" max="48" width="11.00390625" style="0" customWidth="1"/>
    <col min="49" max="49" width="2.625" style="0" customWidth="1"/>
    <col min="50" max="50" width="11.625" style="0" customWidth="1"/>
    <col min="51" max="52" width="11.00390625" style="0" customWidth="1"/>
    <col min="53" max="53" width="22.625" style="0" customWidth="1"/>
    <col min="54" max="55" width="16.625" style="0" customWidth="1"/>
    <col min="56" max="56" width="2.625" style="29" customWidth="1"/>
    <col min="57" max="57" width="12.625" style="29" customWidth="1"/>
    <col min="58" max="58" width="2.625" style="5" customWidth="1"/>
    <col min="59" max="60" width="12.625" style="29" customWidth="1"/>
    <col min="61" max="100" width="11.00390625" style="5" customWidth="1"/>
    <col min="101" max="16384" width="11.00390625" style="0" customWidth="1"/>
  </cols>
  <sheetData>
    <row r="1" spans="33:100" s="57" customFormat="1" ht="54.75" customHeight="1">
      <c r="AG1" s="408"/>
      <c r="BD1" s="154"/>
      <c r="BE1" s="154"/>
      <c r="BF1" s="223"/>
      <c r="BG1" s="154"/>
      <c r="BH1" s="154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</row>
    <row r="2" spans="2:100" s="58" customFormat="1" ht="24.75" customHeight="1">
      <c r="B2" s="870" t="s">
        <v>25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870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B2" s="870"/>
      <c r="BC2" s="870"/>
      <c r="BD2" s="870"/>
      <c r="BE2" s="870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</row>
    <row r="3" spans="3:100" s="58" customFormat="1" ht="15" customHeight="1"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AG3" s="409"/>
      <c r="BD3" s="155"/>
      <c r="BE3" s="155"/>
      <c r="BF3" s="224"/>
      <c r="BG3" s="155"/>
      <c r="BH3" s="155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</row>
    <row r="4" spans="2:100" s="58" customFormat="1" ht="24.75" customHeight="1">
      <c r="B4" s="886" t="s">
        <v>131</v>
      </c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6"/>
      <c r="AJ4" s="886"/>
      <c r="AK4" s="886"/>
      <c r="AL4" s="886"/>
      <c r="AM4" s="886"/>
      <c r="AN4" s="886"/>
      <c r="AO4" s="886"/>
      <c r="AP4" s="886"/>
      <c r="AQ4" s="886"/>
      <c r="AR4" s="886"/>
      <c r="AS4" s="886"/>
      <c r="AT4" s="886"/>
      <c r="AU4" s="886"/>
      <c r="AV4" s="886"/>
      <c r="AW4" s="886"/>
      <c r="AX4" s="886"/>
      <c r="AY4" s="886"/>
      <c r="AZ4" s="886"/>
      <c r="BA4" s="886"/>
      <c r="BB4" s="886"/>
      <c r="BC4" s="886"/>
      <c r="BD4" s="886"/>
      <c r="BE4" s="886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</row>
    <row r="5" spans="2:100" s="58" customFormat="1" ht="30" customHeight="1">
      <c r="B5" s="887" t="s">
        <v>132</v>
      </c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887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</row>
    <row r="6" spans="2:100" s="58" customFormat="1" ht="15" customHeight="1"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/>
      <c r="AR6" s="844"/>
      <c r="AS6" s="844"/>
      <c r="AT6" s="844"/>
      <c r="AU6" s="844"/>
      <c r="AV6" s="844"/>
      <c r="AW6" s="844"/>
      <c r="AX6" s="844"/>
      <c r="AY6" s="844"/>
      <c r="AZ6" s="844"/>
      <c r="BA6" s="844"/>
      <c r="BB6" s="844"/>
      <c r="BC6" s="844"/>
      <c r="BD6" s="844"/>
      <c r="BE6" s="84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</row>
    <row r="7" spans="2:100" s="58" customFormat="1" ht="24.75" customHeight="1">
      <c r="B7" s="843" t="s">
        <v>75</v>
      </c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843"/>
      <c r="AL7" s="843"/>
      <c r="AM7" s="843"/>
      <c r="AN7" s="843"/>
      <c r="AO7" s="843"/>
      <c r="AP7" s="843"/>
      <c r="AQ7" s="843"/>
      <c r="AR7" s="843"/>
      <c r="AS7" s="843"/>
      <c r="AT7" s="843"/>
      <c r="AU7" s="843"/>
      <c r="AV7" s="843"/>
      <c r="AW7" s="843"/>
      <c r="AX7" s="843"/>
      <c r="AY7" s="843"/>
      <c r="AZ7" s="843"/>
      <c r="BA7" s="843"/>
      <c r="BB7" s="843"/>
      <c r="BC7" s="843"/>
      <c r="BD7" s="843"/>
      <c r="BE7" s="843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</row>
    <row r="8" spans="2:100" s="57" customFormat="1" ht="49.5" customHeight="1"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843"/>
      <c r="AL8" s="843"/>
      <c r="AM8" s="843"/>
      <c r="AN8" s="843"/>
      <c r="AO8" s="843"/>
      <c r="AP8" s="843"/>
      <c r="AQ8" s="843"/>
      <c r="AR8" s="843"/>
      <c r="AS8" s="843"/>
      <c r="AT8" s="843"/>
      <c r="AU8" s="843"/>
      <c r="AV8" s="843"/>
      <c r="AW8" s="843"/>
      <c r="AX8" s="843"/>
      <c r="AY8" s="843"/>
      <c r="AZ8" s="843"/>
      <c r="BA8" s="843"/>
      <c r="BB8" s="843"/>
      <c r="BC8" s="843"/>
      <c r="BD8" s="843"/>
      <c r="BE8" s="84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</row>
    <row r="9" spans="2:100" s="57" customFormat="1" ht="49.5" customHeight="1" thickBo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410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223"/>
      <c r="BG9" s="59"/>
      <c r="BH9" s="59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</row>
    <row r="10" spans="1:60" ht="28.5" customHeight="1" thickBot="1">
      <c r="A10" s="883" t="s">
        <v>191</v>
      </c>
      <c r="B10" s="883" t="s">
        <v>26</v>
      </c>
      <c r="C10" s="908" t="s">
        <v>76</v>
      </c>
      <c r="D10" s="875" t="s">
        <v>28</v>
      </c>
      <c r="E10" s="877"/>
      <c r="F10" s="877"/>
      <c r="G10" s="878"/>
      <c r="H10" s="875" t="s">
        <v>19</v>
      </c>
      <c r="I10" s="910"/>
      <c r="J10" s="910"/>
      <c r="K10" s="910"/>
      <c r="L10" s="911"/>
      <c r="M10" s="875" t="s">
        <v>43</v>
      </c>
      <c r="N10" s="906"/>
      <c r="O10" s="906"/>
      <c r="P10" s="906"/>
      <c r="Q10" s="906"/>
      <c r="R10" s="906"/>
      <c r="S10" s="906"/>
      <c r="T10" s="906"/>
      <c r="U10" s="906"/>
      <c r="V10" s="906"/>
      <c r="W10" s="907"/>
      <c r="X10" s="437"/>
      <c r="Y10" s="437"/>
      <c r="Z10" s="438"/>
      <c r="AA10" s="875" t="s">
        <v>83</v>
      </c>
      <c r="AB10" s="877"/>
      <c r="AC10" s="877"/>
      <c r="AD10" s="877"/>
      <c r="AE10" s="877"/>
      <c r="AF10" s="876"/>
      <c r="AG10" s="439"/>
      <c r="AH10" s="875" t="s">
        <v>134</v>
      </c>
      <c r="AI10" s="876"/>
      <c r="AJ10" s="230"/>
      <c r="AK10" s="848" t="s">
        <v>87</v>
      </c>
      <c r="AL10" s="880" t="s">
        <v>89</v>
      </c>
      <c r="AM10" s="881"/>
      <c r="AN10" s="881"/>
      <c r="AO10" s="881"/>
      <c r="AP10" s="881"/>
      <c r="AQ10" s="881"/>
      <c r="AR10" s="882"/>
      <c r="AS10" s="135"/>
      <c r="AT10" s="955" t="s">
        <v>96</v>
      </c>
      <c r="AU10" s="956"/>
      <c r="AV10" s="913"/>
      <c r="AW10" s="134"/>
      <c r="AX10" s="955" t="s">
        <v>98</v>
      </c>
      <c r="AY10" s="956"/>
      <c r="AZ10" s="956"/>
      <c r="BA10" s="956"/>
      <c r="BB10" s="956"/>
      <c r="BC10" s="913"/>
      <c r="BD10" s="220"/>
      <c r="BE10" s="486" t="s">
        <v>0</v>
      </c>
      <c r="BG10" s="952" t="s">
        <v>182</v>
      </c>
      <c r="BH10" s="953"/>
    </row>
    <row r="11" spans="1:60" ht="79.5" customHeight="1" thickBot="1">
      <c r="A11" s="884"/>
      <c r="B11" s="884"/>
      <c r="C11" s="909"/>
      <c r="D11" s="905" t="s">
        <v>27</v>
      </c>
      <c r="E11" s="906"/>
      <c r="F11" s="907"/>
      <c r="G11" s="440" t="s">
        <v>29</v>
      </c>
      <c r="H11" s="441" t="s">
        <v>31</v>
      </c>
      <c r="I11" s="442" t="s">
        <v>19</v>
      </c>
      <c r="J11" s="443" t="s">
        <v>35</v>
      </c>
      <c r="K11" s="912" t="s">
        <v>77</v>
      </c>
      <c r="L11" s="913"/>
      <c r="M11" s="893" t="s">
        <v>38</v>
      </c>
      <c r="N11" s="914"/>
      <c r="O11" s="851" t="s">
        <v>40</v>
      </c>
      <c r="P11" s="852"/>
      <c r="Q11" s="853"/>
      <c r="R11" s="863" t="s">
        <v>78</v>
      </c>
      <c r="S11" s="864"/>
      <c r="T11" s="863" t="s">
        <v>80</v>
      </c>
      <c r="U11" s="864"/>
      <c r="V11" s="888" t="s">
        <v>81</v>
      </c>
      <c r="W11" s="890" t="s">
        <v>42</v>
      </c>
      <c r="X11" s="920" t="s">
        <v>45</v>
      </c>
      <c r="Y11" s="888" t="s">
        <v>82</v>
      </c>
      <c r="Z11" s="922" t="s">
        <v>47</v>
      </c>
      <c r="AA11" s="917" t="s">
        <v>48</v>
      </c>
      <c r="AB11" s="852"/>
      <c r="AC11" s="852"/>
      <c r="AD11" s="852"/>
      <c r="AE11" s="852"/>
      <c r="AF11" s="852"/>
      <c r="AG11" s="918"/>
      <c r="AH11" s="848" t="s">
        <v>84</v>
      </c>
      <c r="AI11" s="845" t="s">
        <v>122</v>
      </c>
      <c r="AJ11" s="134"/>
      <c r="AK11" s="849"/>
      <c r="AL11" s="467" t="s">
        <v>53</v>
      </c>
      <c r="AM11" s="867" t="s">
        <v>90</v>
      </c>
      <c r="AN11" s="868"/>
      <c r="AO11" s="869"/>
      <c r="AP11" s="468"/>
      <c r="AQ11" s="469" t="s">
        <v>91</v>
      </c>
      <c r="AR11" s="470" t="s">
        <v>92</v>
      </c>
      <c r="AS11" s="136"/>
      <c r="AT11" s="479" t="s">
        <v>93</v>
      </c>
      <c r="AU11" s="480" t="s">
        <v>94</v>
      </c>
      <c r="AV11" s="470" t="s">
        <v>95</v>
      </c>
      <c r="AW11" s="134"/>
      <c r="AX11" s="959" t="s">
        <v>99</v>
      </c>
      <c r="AY11" s="960"/>
      <c r="AZ11" s="961"/>
      <c r="BA11" s="828" t="s">
        <v>105</v>
      </c>
      <c r="BB11" s="834" t="s">
        <v>103</v>
      </c>
      <c r="BC11" s="962" t="s">
        <v>104</v>
      </c>
      <c r="BD11" s="221"/>
      <c r="BE11" s="832" t="s">
        <v>127</v>
      </c>
      <c r="BG11" s="949" t="s">
        <v>183</v>
      </c>
      <c r="BH11" s="949" t="s">
        <v>184</v>
      </c>
    </row>
    <row r="12" spans="1:60" ht="49.5" customHeight="1">
      <c r="A12" s="884"/>
      <c r="B12" s="884"/>
      <c r="C12" s="909"/>
      <c r="D12" s="893" t="s">
        <v>30</v>
      </c>
      <c r="E12" s="894"/>
      <c r="F12" s="895"/>
      <c r="G12" s="902" t="s">
        <v>190</v>
      </c>
      <c r="H12" s="444" t="s">
        <v>32</v>
      </c>
      <c r="I12" s="445" t="s">
        <v>34</v>
      </c>
      <c r="J12" s="446"/>
      <c r="K12" s="447" t="s">
        <v>79</v>
      </c>
      <c r="L12" s="448" t="s">
        <v>37</v>
      </c>
      <c r="M12" s="915"/>
      <c r="N12" s="916"/>
      <c r="O12" s="854"/>
      <c r="P12" s="855"/>
      <c r="Q12" s="856"/>
      <c r="R12" s="865"/>
      <c r="S12" s="866"/>
      <c r="T12" s="865"/>
      <c r="U12" s="866"/>
      <c r="V12" s="889"/>
      <c r="W12" s="891"/>
      <c r="X12" s="921"/>
      <c r="Y12" s="889"/>
      <c r="Z12" s="923"/>
      <c r="AA12" s="871" t="s">
        <v>85</v>
      </c>
      <c r="AB12" s="872"/>
      <c r="AC12" s="872"/>
      <c r="AD12" s="854" t="s">
        <v>80</v>
      </c>
      <c r="AE12" s="855"/>
      <c r="AF12" s="855"/>
      <c r="AG12" s="919"/>
      <c r="AH12" s="849"/>
      <c r="AI12" s="846"/>
      <c r="AJ12" s="134"/>
      <c r="AK12" s="850"/>
      <c r="AL12" s="467" t="s">
        <v>53</v>
      </c>
      <c r="AM12" s="467" t="s">
        <v>55</v>
      </c>
      <c r="AN12" s="467" t="s">
        <v>56</v>
      </c>
      <c r="AO12" s="467" t="s">
        <v>57</v>
      </c>
      <c r="AP12" s="467" t="s">
        <v>58</v>
      </c>
      <c r="AQ12" s="468"/>
      <c r="AR12" s="471"/>
      <c r="AS12" s="137"/>
      <c r="AT12" s="861" t="s">
        <v>60</v>
      </c>
      <c r="AU12" s="859" t="s">
        <v>59</v>
      </c>
      <c r="AV12" s="857" t="s">
        <v>61</v>
      </c>
      <c r="AW12" s="134"/>
      <c r="AX12" s="957" t="s">
        <v>100</v>
      </c>
      <c r="AY12" s="828" t="s">
        <v>101</v>
      </c>
      <c r="AZ12" s="821" t="s">
        <v>102</v>
      </c>
      <c r="BA12" s="829"/>
      <c r="BB12" s="835"/>
      <c r="BC12" s="963"/>
      <c r="BD12" s="221"/>
      <c r="BE12" s="832"/>
      <c r="BG12" s="950"/>
      <c r="BH12" s="950"/>
    </row>
    <row r="13" spans="1:60" ht="38.25">
      <c r="A13" s="884"/>
      <c r="B13" s="884"/>
      <c r="C13" s="909"/>
      <c r="D13" s="896"/>
      <c r="E13" s="897"/>
      <c r="F13" s="898"/>
      <c r="G13" s="903"/>
      <c r="H13" s="449"/>
      <c r="I13" s="446"/>
      <c r="J13" s="446"/>
      <c r="K13" s="447" t="s">
        <v>36</v>
      </c>
      <c r="L13" s="450"/>
      <c r="M13" s="451"/>
      <c r="N13" s="446"/>
      <c r="O13" s="446"/>
      <c r="P13" s="446"/>
      <c r="Q13" s="446"/>
      <c r="R13" s="446"/>
      <c r="S13" s="446"/>
      <c r="T13" s="446"/>
      <c r="U13" s="446"/>
      <c r="V13" s="446" t="s">
        <v>3</v>
      </c>
      <c r="W13" s="891"/>
      <c r="X13" s="446" t="s">
        <v>44</v>
      </c>
      <c r="Y13" s="447"/>
      <c r="Z13" s="446" t="s">
        <v>46</v>
      </c>
      <c r="AA13" s="451" t="s">
        <v>49</v>
      </c>
      <c r="AB13" s="446"/>
      <c r="AC13" s="452" t="s">
        <v>86</v>
      </c>
      <c r="AD13" s="453" t="s">
        <v>49</v>
      </c>
      <c r="AE13" s="454" t="s">
        <v>86</v>
      </c>
      <c r="AF13" s="936" t="s">
        <v>134</v>
      </c>
      <c r="AG13" s="937"/>
      <c r="AH13" s="850"/>
      <c r="AI13" s="847"/>
      <c r="AJ13" s="134"/>
      <c r="AK13" s="472" t="s">
        <v>88</v>
      </c>
      <c r="AL13" s="473" t="s">
        <v>54</v>
      </c>
      <c r="AM13" s="474">
        <v>1.01</v>
      </c>
      <c r="AN13" s="474">
        <v>1.1</v>
      </c>
      <c r="AO13" s="474">
        <v>1.3</v>
      </c>
      <c r="AP13" s="474">
        <v>2</v>
      </c>
      <c r="AQ13" s="474">
        <v>1</v>
      </c>
      <c r="AR13" s="475">
        <v>1</v>
      </c>
      <c r="AS13" s="138"/>
      <c r="AT13" s="862"/>
      <c r="AU13" s="860"/>
      <c r="AV13" s="858"/>
      <c r="AW13" s="134"/>
      <c r="AX13" s="958"/>
      <c r="AY13" s="830"/>
      <c r="AZ13" s="822"/>
      <c r="BA13" s="830"/>
      <c r="BB13" s="836"/>
      <c r="BC13" s="964"/>
      <c r="BD13" s="221"/>
      <c r="BE13" s="833"/>
      <c r="BG13" s="951"/>
      <c r="BH13" s="951"/>
    </row>
    <row r="14" spans="1:60" ht="16.5" thickBot="1">
      <c r="A14" s="884"/>
      <c r="B14" s="885"/>
      <c r="C14" s="455" t="s">
        <v>62</v>
      </c>
      <c r="D14" s="899"/>
      <c r="E14" s="900"/>
      <c r="F14" s="901"/>
      <c r="G14" s="904"/>
      <c r="H14" s="456" t="s">
        <v>21</v>
      </c>
      <c r="I14" s="457" t="s">
        <v>33</v>
      </c>
      <c r="J14" s="458" t="s">
        <v>21</v>
      </c>
      <c r="K14" s="459">
        <v>0</v>
      </c>
      <c r="L14" s="460" t="s">
        <v>21</v>
      </c>
      <c r="M14" s="456" t="s">
        <v>39</v>
      </c>
      <c r="N14" s="458" t="s">
        <v>21</v>
      </c>
      <c r="O14" s="458" t="s">
        <v>41</v>
      </c>
      <c r="P14" s="458" t="s">
        <v>39</v>
      </c>
      <c r="Q14" s="458" t="s">
        <v>21</v>
      </c>
      <c r="R14" s="458" t="s">
        <v>39</v>
      </c>
      <c r="S14" s="458" t="s">
        <v>21</v>
      </c>
      <c r="T14" s="458" t="s">
        <v>39</v>
      </c>
      <c r="U14" s="458" t="s">
        <v>21</v>
      </c>
      <c r="V14" s="458" t="s">
        <v>39</v>
      </c>
      <c r="W14" s="892"/>
      <c r="X14" s="461" t="s">
        <v>39</v>
      </c>
      <c r="Y14" s="458" t="s">
        <v>21</v>
      </c>
      <c r="Z14" s="462" t="s">
        <v>39</v>
      </c>
      <c r="AA14" s="463" t="s">
        <v>50</v>
      </c>
      <c r="AB14" s="457"/>
      <c r="AC14" s="457" t="s">
        <v>51</v>
      </c>
      <c r="AD14" s="457" t="s">
        <v>50</v>
      </c>
      <c r="AE14" s="457" t="s">
        <v>51</v>
      </c>
      <c r="AF14" s="938"/>
      <c r="AG14" s="939"/>
      <c r="AH14" s="463"/>
      <c r="AI14" s="464"/>
      <c r="AJ14" s="134"/>
      <c r="AK14" s="476" t="s">
        <v>50</v>
      </c>
      <c r="AL14" s="477" t="s">
        <v>21</v>
      </c>
      <c r="AM14" s="477" t="s">
        <v>21</v>
      </c>
      <c r="AN14" s="477" t="s">
        <v>21</v>
      </c>
      <c r="AO14" s="477" t="s">
        <v>21</v>
      </c>
      <c r="AP14" s="477" t="s">
        <v>21</v>
      </c>
      <c r="AQ14" s="477" t="s">
        <v>21</v>
      </c>
      <c r="AR14" s="478" t="s">
        <v>21</v>
      </c>
      <c r="AS14" s="137"/>
      <c r="AT14" s="481" t="s">
        <v>97</v>
      </c>
      <c r="AU14" s="482" t="s">
        <v>97</v>
      </c>
      <c r="AV14" s="483" t="s">
        <v>97</v>
      </c>
      <c r="AW14" s="134"/>
      <c r="AX14" s="484" t="s">
        <v>21</v>
      </c>
      <c r="AY14" s="485" t="s">
        <v>21</v>
      </c>
      <c r="AZ14" s="485" t="s">
        <v>21</v>
      </c>
      <c r="BA14" s="485" t="s">
        <v>21</v>
      </c>
      <c r="BB14" s="485" t="s">
        <v>21</v>
      </c>
      <c r="BC14" s="478" t="s">
        <v>21</v>
      </c>
      <c r="BD14" s="222"/>
      <c r="BE14" s="487" t="s">
        <v>21</v>
      </c>
      <c r="BG14" s="487" t="s">
        <v>185</v>
      </c>
      <c r="BH14" s="487" t="s">
        <v>185</v>
      </c>
    </row>
    <row r="15" spans="1:100" s="199" customFormat="1" ht="25.5" customHeight="1" thickBot="1">
      <c r="A15" s="972" t="s">
        <v>192</v>
      </c>
      <c r="B15" s="873" t="s">
        <v>63</v>
      </c>
      <c r="C15" s="524">
        <v>1</v>
      </c>
      <c r="D15" s="946" t="s">
        <v>68</v>
      </c>
      <c r="E15" s="947"/>
      <c r="F15" s="948"/>
      <c r="G15" s="525"/>
      <c r="H15" s="526">
        <v>1400</v>
      </c>
      <c r="I15" s="527">
        <v>0.45</v>
      </c>
      <c r="J15" s="528">
        <f aca="true" t="shared" si="0" ref="J15:J29">H15*I15</f>
        <v>630</v>
      </c>
      <c r="K15" s="528">
        <v>0</v>
      </c>
      <c r="L15" s="528">
        <f aca="true" t="shared" si="1" ref="L15:L29">J15+J15*$K$14</f>
        <v>630</v>
      </c>
      <c r="M15" s="529">
        <v>1</v>
      </c>
      <c r="N15" s="528">
        <f aca="true" t="shared" si="2" ref="N15:N29">M15*L15</f>
        <v>630</v>
      </c>
      <c r="O15" s="528"/>
      <c r="P15" s="529">
        <v>0</v>
      </c>
      <c r="Q15" s="528">
        <f aca="true" t="shared" si="3" ref="Q15:Q29">P15*L15</f>
        <v>0</v>
      </c>
      <c r="R15" s="529">
        <v>0</v>
      </c>
      <c r="S15" s="528">
        <f aca="true" t="shared" si="4" ref="S15:S29">R15*L15</f>
        <v>0</v>
      </c>
      <c r="T15" s="529">
        <v>0</v>
      </c>
      <c r="U15" s="528">
        <f aca="true" t="shared" si="5" ref="U15:U29">T15*N15</f>
        <v>0</v>
      </c>
      <c r="V15" s="528"/>
      <c r="W15" s="528"/>
      <c r="X15" s="530">
        <v>0.45</v>
      </c>
      <c r="Y15" s="526">
        <f aca="true" t="shared" si="6" ref="Y15:Y29">H15*X15</f>
        <v>630</v>
      </c>
      <c r="Z15" s="529">
        <v>0.6</v>
      </c>
      <c r="AA15" s="531">
        <v>2</v>
      </c>
      <c r="AB15" s="524"/>
      <c r="AC15" s="527">
        <f aca="true" t="shared" si="7" ref="AC15:AC29">1.1+((0.5+3)*AA15)</f>
        <v>8.1</v>
      </c>
      <c r="AD15" s="528"/>
      <c r="AE15" s="532"/>
      <c r="AF15" s="533"/>
      <c r="AG15" s="534"/>
      <c r="AH15" s="535" t="s">
        <v>139</v>
      </c>
      <c r="AI15" s="536"/>
      <c r="AJ15" s="134"/>
      <c r="AK15" s="537">
        <f aca="true" t="shared" si="8" ref="AK15:AK29">L15/50</f>
        <v>12.6</v>
      </c>
      <c r="AL15" s="538">
        <f aca="true" t="shared" si="9" ref="AL15:AL44">33*AK15</f>
        <v>415.8</v>
      </c>
      <c r="AM15" s="539">
        <f aca="true" t="shared" si="10" ref="AM15:AM29">$AM$13*Q15</f>
        <v>0</v>
      </c>
      <c r="AN15" s="540">
        <f aca="true" t="shared" si="11" ref="AN15:AN29">$AN$13*Q15</f>
        <v>0</v>
      </c>
      <c r="AO15" s="540">
        <f aca="true" t="shared" si="12" ref="AO15:AO29">$AO$13*Q15</f>
        <v>0</v>
      </c>
      <c r="AP15" s="540">
        <f aca="true" t="shared" si="13" ref="AP15:AP44">$AP$13*0</f>
        <v>0</v>
      </c>
      <c r="AQ15" s="540">
        <f aca="true" t="shared" si="14" ref="AQ15:AQ29">$AQ$13*S15</f>
        <v>0</v>
      </c>
      <c r="AR15" s="541">
        <f aca="true" t="shared" si="15" ref="AR15:AR44">$AQ$13*0</f>
        <v>0</v>
      </c>
      <c r="AS15" s="139"/>
      <c r="AT15" s="722" t="s">
        <v>143</v>
      </c>
      <c r="AU15" s="769" t="s">
        <v>144</v>
      </c>
      <c r="AV15" s="766" t="s">
        <v>126</v>
      </c>
      <c r="AW15" s="134"/>
      <c r="AX15" s="561"/>
      <c r="AY15" s="562"/>
      <c r="AZ15" s="562"/>
      <c r="BA15" s="563"/>
      <c r="BB15" s="563"/>
      <c r="BC15" s="564"/>
      <c r="BD15" s="134"/>
      <c r="BE15" s="489"/>
      <c r="BF15" s="5"/>
      <c r="BG15" s="542">
        <f>N15*3*4.75</f>
        <v>8977.5</v>
      </c>
      <c r="BH15" s="542">
        <f aca="true" t="shared" si="16" ref="BH15:BH22">N15/120*8020</f>
        <v>42105</v>
      </c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s="199" customFormat="1" ht="25.5" customHeight="1">
      <c r="A16" s="973"/>
      <c r="B16" s="874"/>
      <c r="C16" s="543">
        <v>2</v>
      </c>
      <c r="D16" s="924" t="s">
        <v>68</v>
      </c>
      <c r="E16" s="925"/>
      <c r="F16" s="926"/>
      <c r="G16" s="544"/>
      <c r="H16" s="545">
        <v>1518</v>
      </c>
      <c r="I16" s="527">
        <v>0.45</v>
      </c>
      <c r="J16" s="528">
        <f t="shared" si="0"/>
        <v>683.1</v>
      </c>
      <c r="K16" s="528">
        <v>0</v>
      </c>
      <c r="L16" s="528">
        <f t="shared" si="1"/>
        <v>683.1</v>
      </c>
      <c r="M16" s="529">
        <v>1</v>
      </c>
      <c r="N16" s="528">
        <f t="shared" si="2"/>
        <v>683.1</v>
      </c>
      <c r="O16" s="528"/>
      <c r="P16" s="529">
        <v>0</v>
      </c>
      <c r="Q16" s="528">
        <f t="shared" si="3"/>
        <v>0</v>
      </c>
      <c r="R16" s="529">
        <v>0</v>
      </c>
      <c r="S16" s="528">
        <f t="shared" si="4"/>
        <v>0</v>
      </c>
      <c r="T16" s="529">
        <v>0</v>
      </c>
      <c r="U16" s="528">
        <f t="shared" si="5"/>
        <v>0</v>
      </c>
      <c r="V16" s="528"/>
      <c r="W16" s="528"/>
      <c r="X16" s="530">
        <v>0.45</v>
      </c>
      <c r="Y16" s="526">
        <f t="shared" si="6"/>
        <v>683.1</v>
      </c>
      <c r="Z16" s="529">
        <v>0.6</v>
      </c>
      <c r="AA16" s="531">
        <v>2</v>
      </c>
      <c r="AB16" s="524"/>
      <c r="AC16" s="527">
        <f t="shared" si="7"/>
        <v>8.1</v>
      </c>
      <c r="AD16" s="533"/>
      <c r="AE16" s="532"/>
      <c r="AF16" s="533"/>
      <c r="AG16" s="534"/>
      <c r="AH16" s="535" t="s">
        <v>139</v>
      </c>
      <c r="AI16" s="546"/>
      <c r="AJ16" s="134"/>
      <c r="AK16" s="537">
        <f t="shared" si="8"/>
        <v>13.662</v>
      </c>
      <c r="AL16" s="547">
        <f t="shared" si="9"/>
        <v>450.846</v>
      </c>
      <c r="AM16" s="548">
        <f t="shared" si="10"/>
        <v>0</v>
      </c>
      <c r="AN16" s="549">
        <f t="shared" si="11"/>
        <v>0</v>
      </c>
      <c r="AO16" s="549">
        <f t="shared" si="12"/>
        <v>0</v>
      </c>
      <c r="AP16" s="549">
        <f t="shared" si="13"/>
        <v>0</v>
      </c>
      <c r="AQ16" s="549">
        <f t="shared" si="14"/>
        <v>0</v>
      </c>
      <c r="AR16" s="550">
        <f t="shared" si="15"/>
        <v>0</v>
      </c>
      <c r="AS16" s="139"/>
      <c r="AT16" s="723"/>
      <c r="AU16" s="770"/>
      <c r="AV16" s="767"/>
      <c r="AW16" s="134"/>
      <c r="AX16" s="565"/>
      <c r="AY16" s="566"/>
      <c r="AZ16" s="566"/>
      <c r="BA16" s="567"/>
      <c r="BB16" s="567"/>
      <c r="BC16" s="568"/>
      <c r="BD16" s="134"/>
      <c r="BE16" s="488"/>
      <c r="BF16" s="5"/>
      <c r="BG16" s="551">
        <f aca="true" t="shared" si="17" ref="BG16:BG22">N16*3*4.75</f>
        <v>9734.175000000001</v>
      </c>
      <c r="BH16" s="551">
        <f t="shared" si="16"/>
        <v>45653.85</v>
      </c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s="199" customFormat="1" ht="25.5" customHeight="1">
      <c r="A17" s="973"/>
      <c r="B17" s="874"/>
      <c r="C17" s="543">
        <v>3</v>
      </c>
      <c r="D17" s="924" t="s">
        <v>68</v>
      </c>
      <c r="E17" s="925"/>
      <c r="F17" s="926"/>
      <c r="G17" s="544"/>
      <c r="H17" s="545">
        <v>2328</v>
      </c>
      <c r="I17" s="527">
        <v>0.45</v>
      </c>
      <c r="J17" s="528">
        <f t="shared" si="0"/>
        <v>1047.6000000000001</v>
      </c>
      <c r="K17" s="528">
        <v>0</v>
      </c>
      <c r="L17" s="528">
        <f t="shared" si="1"/>
        <v>1047.6000000000001</v>
      </c>
      <c r="M17" s="529">
        <v>1</v>
      </c>
      <c r="N17" s="528">
        <f t="shared" si="2"/>
        <v>1047.6000000000001</v>
      </c>
      <c r="O17" s="528"/>
      <c r="P17" s="529">
        <v>0</v>
      </c>
      <c r="Q17" s="528">
        <f t="shared" si="3"/>
        <v>0</v>
      </c>
      <c r="R17" s="529">
        <v>0</v>
      </c>
      <c r="S17" s="528">
        <f t="shared" si="4"/>
        <v>0</v>
      </c>
      <c r="T17" s="529">
        <v>0</v>
      </c>
      <c r="U17" s="528">
        <f t="shared" si="5"/>
        <v>0</v>
      </c>
      <c r="V17" s="528"/>
      <c r="W17" s="528"/>
      <c r="X17" s="530">
        <v>0.45</v>
      </c>
      <c r="Y17" s="526">
        <f t="shared" si="6"/>
        <v>1047.6000000000001</v>
      </c>
      <c r="Z17" s="529">
        <v>0.6</v>
      </c>
      <c r="AA17" s="531">
        <v>2</v>
      </c>
      <c r="AB17" s="524"/>
      <c r="AC17" s="527">
        <f t="shared" si="7"/>
        <v>8.1</v>
      </c>
      <c r="AD17" s="533"/>
      <c r="AE17" s="552"/>
      <c r="AF17" s="533"/>
      <c r="AG17" s="534"/>
      <c r="AH17" s="535" t="s">
        <v>139</v>
      </c>
      <c r="AI17" s="546"/>
      <c r="AJ17" s="134"/>
      <c r="AK17" s="537">
        <f t="shared" si="8"/>
        <v>20.952</v>
      </c>
      <c r="AL17" s="547">
        <f t="shared" si="9"/>
        <v>691.416</v>
      </c>
      <c r="AM17" s="548">
        <f t="shared" si="10"/>
        <v>0</v>
      </c>
      <c r="AN17" s="549">
        <f t="shared" si="11"/>
        <v>0</v>
      </c>
      <c r="AO17" s="549">
        <f t="shared" si="12"/>
        <v>0</v>
      </c>
      <c r="AP17" s="549">
        <f t="shared" si="13"/>
        <v>0</v>
      </c>
      <c r="AQ17" s="549">
        <f t="shared" si="14"/>
        <v>0</v>
      </c>
      <c r="AR17" s="550">
        <f t="shared" si="15"/>
        <v>0</v>
      </c>
      <c r="AS17" s="139"/>
      <c r="AT17" s="723"/>
      <c r="AU17" s="770"/>
      <c r="AV17" s="767"/>
      <c r="AW17" s="134"/>
      <c r="AX17" s="565"/>
      <c r="AY17" s="566"/>
      <c r="AZ17" s="566"/>
      <c r="BA17" s="567"/>
      <c r="BB17" s="567"/>
      <c r="BC17" s="568"/>
      <c r="BD17" s="134"/>
      <c r="BE17" s="488"/>
      <c r="BF17" s="5"/>
      <c r="BG17" s="551">
        <f t="shared" si="17"/>
        <v>14928.300000000001</v>
      </c>
      <c r="BH17" s="551">
        <f t="shared" si="16"/>
        <v>70014.6</v>
      </c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s="199" customFormat="1" ht="25.5" customHeight="1">
      <c r="A18" s="973"/>
      <c r="B18" s="874"/>
      <c r="C18" s="543">
        <v>4</v>
      </c>
      <c r="D18" s="924" t="s">
        <v>68</v>
      </c>
      <c r="E18" s="925"/>
      <c r="F18" s="926"/>
      <c r="G18" s="544"/>
      <c r="H18" s="545">
        <v>1178</v>
      </c>
      <c r="I18" s="527">
        <v>0.45</v>
      </c>
      <c r="J18" s="528">
        <f t="shared" si="0"/>
        <v>530.1</v>
      </c>
      <c r="K18" s="528">
        <v>0</v>
      </c>
      <c r="L18" s="528">
        <f t="shared" si="1"/>
        <v>530.1</v>
      </c>
      <c r="M18" s="529">
        <v>1</v>
      </c>
      <c r="N18" s="528">
        <f t="shared" si="2"/>
        <v>530.1</v>
      </c>
      <c r="O18" s="528"/>
      <c r="P18" s="529">
        <v>0</v>
      </c>
      <c r="Q18" s="528">
        <f t="shared" si="3"/>
        <v>0</v>
      </c>
      <c r="R18" s="529">
        <v>0</v>
      </c>
      <c r="S18" s="528">
        <f t="shared" si="4"/>
        <v>0</v>
      </c>
      <c r="T18" s="529">
        <v>0</v>
      </c>
      <c r="U18" s="528">
        <f t="shared" si="5"/>
        <v>0</v>
      </c>
      <c r="V18" s="528"/>
      <c r="W18" s="528"/>
      <c r="X18" s="530">
        <v>0.45</v>
      </c>
      <c r="Y18" s="526">
        <f t="shared" si="6"/>
        <v>530.1</v>
      </c>
      <c r="Z18" s="529">
        <v>0.6</v>
      </c>
      <c r="AA18" s="531">
        <v>2</v>
      </c>
      <c r="AB18" s="524"/>
      <c r="AC18" s="527">
        <f t="shared" si="7"/>
        <v>8.1</v>
      </c>
      <c r="AD18" s="533"/>
      <c r="AE18" s="552"/>
      <c r="AF18" s="533"/>
      <c r="AG18" s="534"/>
      <c r="AH18" s="535" t="s">
        <v>139</v>
      </c>
      <c r="AI18" s="546"/>
      <c r="AJ18" s="134"/>
      <c r="AK18" s="537">
        <f t="shared" si="8"/>
        <v>10.602</v>
      </c>
      <c r="AL18" s="547">
        <f t="shared" si="9"/>
        <v>349.866</v>
      </c>
      <c r="AM18" s="548">
        <f t="shared" si="10"/>
        <v>0</v>
      </c>
      <c r="AN18" s="549">
        <f t="shared" si="11"/>
        <v>0</v>
      </c>
      <c r="AO18" s="549">
        <f t="shared" si="12"/>
        <v>0</v>
      </c>
      <c r="AP18" s="549">
        <f t="shared" si="13"/>
        <v>0</v>
      </c>
      <c r="AQ18" s="549">
        <f t="shared" si="14"/>
        <v>0</v>
      </c>
      <c r="AR18" s="550">
        <f t="shared" si="15"/>
        <v>0</v>
      </c>
      <c r="AS18" s="139"/>
      <c r="AT18" s="723"/>
      <c r="AU18" s="770"/>
      <c r="AV18" s="767"/>
      <c r="AW18" s="134"/>
      <c r="AX18" s="565"/>
      <c r="AY18" s="566"/>
      <c r="AZ18" s="566"/>
      <c r="BA18" s="567"/>
      <c r="BB18" s="567"/>
      <c r="BC18" s="568"/>
      <c r="BD18" s="134"/>
      <c r="BE18" s="488"/>
      <c r="BF18" s="5"/>
      <c r="BG18" s="551">
        <f t="shared" si="17"/>
        <v>7553.925000000001</v>
      </c>
      <c r="BH18" s="551">
        <f t="shared" si="16"/>
        <v>35428.350000000006</v>
      </c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s="199" customFormat="1" ht="25.5" customHeight="1">
      <c r="A19" s="973"/>
      <c r="B19" s="874"/>
      <c r="C19" s="543">
        <v>5</v>
      </c>
      <c r="D19" s="924" t="s">
        <v>68</v>
      </c>
      <c r="E19" s="925"/>
      <c r="F19" s="926"/>
      <c r="G19" s="544"/>
      <c r="H19" s="545">
        <v>1128</v>
      </c>
      <c r="I19" s="527">
        <v>0.45</v>
      </c>
      <c r="J19" s="528">
        <f t="shared" si="0"/>
        <v>507.6</v>
      </c>
      <c r="K19" s="528">
        <v>0</v>
      </c>
      <c r="L19" s="528">
        <f t="shared" si="1"/>
        <v>507.6</v>
      </c>
      <c r="M19" s="529">
        <v>1</v>
      </c>
      <c r="N19" s="528">
        <f t="shared" si="2"/>
        <v>507.6</v>
      </c>
      <c r="O19" s="528"/>
      <c r="P19" s="529">
        <v>0</v>
      </c>
      <c r="Q19" s="528">
        <f t="shared" si="3"/>
        <v>0</v>
      </c>
      <c r="R19" s="529">
        <v>0</v>
      </c>
      <c r="S19" s="528">
        <f t="shared" si="4"/>
        <v>0</v>
      </c>
      <c r="T19" s="529">
        <v>0</v>
      </c>
      <c r="U19" s="528">
        <f t="shared" si="5"/>
        <v>0</v>
      </c>
      <c r="V19" s="528"/>
      <c r="W19" s="528"/>
      <c r="X19" s="530">
        <v>0.45</v>
      </c>
      <c r="Y19" s="526">
        <f t="shared" si="6"/>
        <v>507.6</v>
      </c>
      <c r="Z19" s="529">
        <v>0.6</v>
      </c>
      <c r="AA19" s="531">
        <v>2</v>
      </c>
      <c r="AB19" s="524"/>
      <c r="AC19" s="527">
        <f t="shared" si="7"/>
        <v>8.1</v>
      </c>
      <c r="AD19" s="533"/>
      <c r="AE19" s="552"/>
      <c r="AF19" s="533"/>
      <c r="AG19" s="534"/>
      <c r="AH19" s="535" t="s">
        <v>139</v>
      </c>
      <c r="AI19" s="546"/>
      <c r="AJ19" s="134"/>
      <c r="AK19" s="537">
        <f t="shared" si="8"/>
        <v>10.152000000000001</v>
      </c>
      <c r="AL19" s="547">
        <f t="shared" si="9"/>
        <v>335.016</v>
      </c>
      <c r="AM19" s="548">
        <f t="shared" si="10"/>
        <v>0</v>
      </c>
      <c r="AN19" s="549">
        <f t="shared" si="11"/>
        <v>0</v>
      </c>
      <c r="AO19" s="549">
        <f t="shared" si="12"/>
        <v>0</v>
      </c>
      <c r="AP19" s="549">
        <f t="shared" si="13"/>
        <v>0</v>
      </c>
      <c r="AQ19" s="549">
        <f t="shared" si="14"/>
        <v>0</v>
      </c>
      <c r="AR19" s="550">
        <f t="shared" si="15"/>
        <v>0</v>
      </c>
      <c r="AS19" s="139"/>
      <c r="AT19" s="724"/>
      <c r="AU19" s="771"/>
      <c r="AV19" s="768"/>
      <c r="AW19" s="134"/>
      <c r="AX19" s="565"/>
      <c r="AY19" s="566"/>
      <c r="AZ19" s="566"/>
      <c r="BA19" s="567"/>
      <c r="BB19" s="567"/>
      <c r="BC19" s="568"/>
      <c r="BD19" s="134"/>
      <c r="BE19" s="488"/>
      <c r="BF19" s="5"/>
      <c r="BG19" s="551">
        <f t="shared" si="17"/>
        <v>7233.300000000001</v>
      </c>
      <c r="BH19" s="551">
        <f t="shared" si="16"/>
        <v>33924.600000000006</v>
      </c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s="199" customFormat="1" ht="25.5" customHeight="1">
      <c r="A20" s="973"/>
      <c r="B20" s="874"/>
      <c r="C20" s="543" t="s">
        <v>16</v>
      </c>
      <c r="D20" s="924" t="s">
        <v>68</v>
      </c>
      <c r="E20" s="925"/>
      <c r="F20" s="926"/>
      <c r="G20" s="544"/>
      <c r="H20" s="545">
        <v>1804</v>
      </c>
      <c r="I20" s="527">
        <v>0.45</v>
      </c>
      <c r="J20" s="528">
        <f t="shared" si="0"/>
        <v>811.8000000000001</v>
      </c>
      <c r="K20" s="528">
        <v>0</v>
      </c>
      <c r="L20" s="528">
        <f t="shared" si="1"/>
        <v>811.8000000000001</v>
      </c>
      <c r="M20" s="529">
        <v>1</v>
      </c>
      <c r="N20" s="528">
        <f t="shared" si="2"/>
        <v>811.8000000000001</v>
      </c>
      <c r="O20" s="528"/>
      <c r="P20" s="529">
        <v>0</v>
      </c>
      <c r="Q20" s="528">
        <f t="shared" si="3"/>
        <v>0</v>
      </c>
      <c r="R20" s="529">
        <v>0</v>
      </c>
      <c r="S20" s="528">
        <f t="shared" si="4"/>
        <v>0</v>
      </c>
      <c r="T20" s="529">
        <v>0</v>
      </c>
      <c r="U20" s="528">
        <f t="shared" si="5"/>
        <v>0</v>
      </c>
      <c r="V20" s="528"/>
      <c r="W20" s="528"/>
      <c r="X20" s="530">
        <v>0.45</v>
      </c>
      <c r="Y20" s="526">
        <f t="shared" si="6"/>
        <v>811.8000000000001</v>
      </c>
      <c r="Z20" s="529">
        <v>0.6</v>
      </c>
      <c r="AA20" s="531">
        <v>2</v>
      </c>
      <c r="AB20" s="553" t="s">
        <v>149</v>
      </c>
      <c r="AC20" s="527">
        <f>1.1+((0.5+3)*(1+AA20))</f>
        <v>11.6</v>
      </c>
      <c r="AD20" s="533"/>
      <c r="AE20" s="552"/>
      <c r="AF20" s="533"/>
      <c r="AG20" s="534"/>
      <c r="AH20" s="535" t="s">
        <v>139</v>
      </c>
      <c r="AI20" s="546"/>
      <c r="AJ20" s="134"/>
      <c r="AK20" s="537">
        <f t="shared" si="8"/>
        <v>16.236</v>
      </c>
      <c r="AL20" s="547">
        <f t="shared" si="9"/>
        <v>535.788</v>
      </c>
      <c r="AM20" s="548">
        <f t="shared" si="10"/>
        <v>0</v>
      </c>
      <c r="AN20" s="549">
        <f t="shared" si="11"/>
        <v>0</v>
      </c>
      <c r="AO20" s="549">
        <f t="shared" si="12"/>
        <v>0</v>
      </c>
      <c r="AP20" s="549">
        <f t="shared" si="13"/>
        <v>0</v>
      </c>
      <c r="AQ20" s="549">
        <f t="shared" si="14"/>
        <v>0</v>
      </c>
      <c r="AR20" s="550">
        <f t="shared" si="15"/>
        <v>0</v>
      </c>
      <c r="AS20" s="139"/>
      <c r="AT20" s="772" t="s">
        <v>142</v>
      </c>
      <c r="AU20" s="775" t="s">
        <v>155</v>
      </c>
      <c r="AV20" s="778" t="s">
        <v>137</v>
      </c>
      <c r="AW20" s="134"/>
      <c r="AX20" s="565"/>
      <c r="AY20" s="566"/>
      <c r="AZ20" s="566"/>
      <c r="BA20" s="567"/>
      <c r="BB20" s="567"/>
      <c r="BC20" s="568"/>
      <c r="BD20" s="134"/>
      <c r="BE20" s="488"/>
      <c r="BF20" s="5"/>
      <c r="BG20" s="551">
        <f t="shared" si="17"/>
        <v>11568.15</v>
      </c>
      <c r="BH20" s="551">
        <f t="shared" si="16"/>
        <v>54255.3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s="199" customFormat="1" ht="25.5" customHeight="1">
      <c r="A21" s="973"/>
      <c r="B21" s="874"/>
      <c r="C21" s="543" t="s">
        <v>17</v>
      </c>
      <c r="D21" s="924" t="s">
        <v>68</v>
      </c>
      <c r="E21" s="925"/>
      <c r="F21" s="926"/>
      <c r="G21" s="544"/>
      <c r="H21" s="545">
        <v>3606</v>
      </c>
      <c r="I21" s="527">
        <v>0.45</v>
      </c>
      <c r="J21" s="528">
        <f t="shared" si="0"/>
        <v>1622.7</v>
      </c>
      <c r="K21" s="528">
        <v>0</v>
      </c>
      <c r="L21" s="528">
        <f t="shared" si="1"/>
        <v>1622.7</v>
      </c>
      <c r="M21" s="529">
        <v>1</v>
      </c>
      <c r="N21" s="528">
        <f t="shared" si="2"/>
        <v>1622.7</v>
      </c>
      <c r="O21" s="528"/>
      <c r="P21" s="529">
        <v>0</v>
      </c>
      <c r="Q21" s="528">
        <f t="shared" si="3"/>
        <v>0</v>
      </c>
      <c r="R21" s="529">
        <v>0</v>
      </c>
      <c r="S21" s="528">
        <f t="shared" si="4"/>
        <v>0</v>
      </c>
      <c r="T21" s="529">
        <v>0</v>
      </c>
      <c r="U21" s="528">
        <f t="shared" si="5"/>
        <v>0</v>
      </c>
      <c r="V21" s="528"/>
      <c r="W21" s="528"/>
      <c r="X21" s="530">
        <v>0.45</v>
      </c>
      <c r="Y21" s="526">
        <f t="shared" si="6"/>
        <v>1622.7</v>
      </c>
      <c r="Z21" s="529">
        <v>0.6</v>
      </c>
      <c r="AA21" s="531">
        <v>2</v>
      </c>
      <c r="AB21" s="553" t="s">
        <v>149</v>
      </c>
      <c r="AC21" s="527">
        <f>1.1+((0.5+3)*(1+AA21))</f>
        <v>11.6</v>
      </c>
      <c r="AD21" s="533"/>
      <c r="AE21" s="552"/>
      <c r="AF21" s="533"/>
      <c r="AG21" s="534"/>
      <c r="AH21" s="535" t="s">
        <v>139</v>
      </c>
      <c r="AI21" s="546"/>
      <c r="AJ21" s="134"/>
      <c r="AK21" s="537">
        <f t="shared" si="8"/>
        <v>32.454</v>
      </c>
      <c r="AL21" s="547">
        <f t="shared" si="9"/>
        <v>1070.982</v>
      </c>
      <c r="AM21" s="548">
        <f t="shared" si="10"/>
        <v>0</v>
      </c>
      <c r="AN21" s="549">
        <f t="shared" si="11"/>
        <v>0</v>
      </c>
      <c r="AO21" s="549">
        <f t="shared" si="12"/>
        <v>0</v>
      </c>
      <c r="AP21" s="549">
        <f t="shared" si="13"/>
        <v>0</v>
      </c>
      <c r="AQ21" s="549">
        <f t="shared" si="14"/>
        <v>0</v>
      </c>
      <c r="AR21" s="550">
        <f t="shared" si="15"/>
        <v>0</v>
      </c>
      <c r="AS21" s="139"/>
      <c r="AT21" s="773"/>
      <c r="AU21" s="776"/>
      <c r="AV21" s="779"/>
      <c r="AW21" s="134"/>
      <c r="AX21" s="565"/>
      <c r="AY21" s="566"/>
      <c r="AZ21" s="566"/>
      <c r="BA21" s="567"/>
      <c r="BB21" s="567"/>
      <c r="BC21" s="568"/>
      <c r="BD21" s="134"/>
      <c r="BE21" s="488"/>
      <c r="BF21" s="5"/>
      <c r="BG21" s="551">
        <f t="shared" si="17"/>
        <v>23123.475000000002</v>
      </c>
      <c r="BH21" s="551">
        <f t="shared" si="16"/>
        <v>108450.45000000001</v>
      </c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s="199" customFormat="1" ht="25.5" customHeight="1" thickBot="1">
      <c r="A22" s="973"/>
      <c r="B22" s="874"/>
      <c r="C22" s="543" t="s">
        <v>18</v>
      </c>
      <c r="D22" s="927" t="s">
        <v>68</v>
      </c>
      <c r="E22" s="928"/>
      <c r="F22" s="929"/>
      <c r="G22" s="544"/>
      <c r="H22" s="545">
        <v>2181</v>
      </c>
      <c r="I22" s="527">
        <v>0.45</v>
      </c>
      <c r="J22" s="528">
        <f t="shared" si="0"/>
        <v>981.45</v>
      </c>
      <c r="K22" s="528">
        <v>0</v>
      </c>
      <c r="L22" s="528">
        <f t="shared" si="1"/>
        <v>981.45</v>
      </c>
      <c r="M22" s="529">
        <v>1</v>
      </c>
      <c r="N22" s="528">
        <f t="shared" si="2"/>
        <v>981.45</v>
      </c>
      <c r="O22" s="528"/>
      <c r="P22" s="529">
        <v>0</v>
      </c>
      <c r="Q22" s="528">
        <f t="shared" si="3"/>
        <v>0</v>
      </c>
      <c r="R22" s="529">
        <v>0</v>
      </c>
      <c r="S22" s="528">
        <f t="shared" si="4"/>
        <v>0</v>
      </c>
      <c r="T22" s="529">
        <v>0</v>
      </c>
      <c r="U22" s="528">
        <f t="shared" si="5"/>
        <v>0</v>
      </c>
      <c r="V22" s="528"/>
      <c r="W22" s="528"/>
      <c r="X22" s="530">
        <v>0.45</v>
      </c>
      <c r="Y22" s="526">
        <f t="shared" si="6"/>
        <v>981.45</v>
      </c>
      <c r="Z22" s="529">
        <v>0.6</v>
      </c>
      <c r="AA22" s="531">
        <v>2</v>
      </c>
      <c r="AB22" s="554" t="s">
        <v>149</v>
      </c>
      <c r="AC22" s="527">
        <f>1.1+((0.5+3)*(1+AA22))</f>
        <v>11.6</v>
      </c>
      <c r="AD22" s="533"/>
      <c r="AE22" s="552"/>
      <c r="AF22" s="533"/>
      <c r="AG22" s="555"/>
      <c r="AH22" s="556" t="s">
        <v>139</v>
      </c>
      <c r="AI22" s="546"/>
      <c r="AJ22" s="134"/>
      <c r="AK22" s="537">
        <f t="shared" si="8"/>
        <v>19.629</v>
      </c>
      <c r="AL22" s="557">
        <f t="shared" si="9"/>
        <v>647.7570000000001</v>
      </c>
      <c r="AM22" s="558">
        <f t="shared" si="10"/>
        <v>0</v>
      </c>
      <c r="AN22" s="557">
        <f t="shared" si="11"/>
        <v>0</v>
      </c>
      <c r="AO22" s="557">
        <f t="shared" si="12"/>
        <v>0</v>
      </c>
      <c r="AP22" s="557">
        <f t="shared" si="13"/>
        <v>0</v>
      </c>
      <c r="AQ22" s="557">
        <f t="shared" si="14"/>
        <v>0</v>
      </c>
      <c r="AR22" s="559">
        <f t="shared" si="15"/>
        <v>0</v>
      </c>
      <c r="AS22" s="139"/>
      <c r="AT22" s="774"/>
      <c r="AU22" s="777"/>
      <c r="AV22" s="780"/>
      <c r="AW22" s="134"/>
      <c r="AX22" s="569"/>
      <c r="AY22" s="570"/>
      <c r="AZ22" s="570"/>
      <c r="BA22" s="571"/>
      <c r="BB22" s="571"/>
      <c r="BC22" s="572"/>
      <c r="BD22" s="134"/>
      <c r="BE22" s="489"/>
      <c r="BF22" s="5"/>
      <c r="BG22" s="560">
        <f t="shared" si="17"/>
        <v>13985.662500000002</v>
      </c>
      <c r="BH22" s="560">
        <f t="shared" si="16"/>
        <v>65593.57500000001</v>
      </c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s="227" customFormat="1" ht="25.5" customHeight="1" thickBot="1">
      <c r="A23" s="974"/>
      <c r="B23" s="397" t="s">
        <v>64</v>
      </c>
      <c r="C23" s="285">
        <v>7</v>
      </c>
      <c r="D23" s="943" t="s">
        <v>68</v>
      </c>
      <c r="E23" s="944"/>
      <c r="F23" s="945"/>
      <c r="G23" s="286"/>
      <c r="H23" s="287">
        <v>13140</v>
      </c>
      <c r="I23" s="288">
        <v>0.85</v>
      </c>
      <c r="J23" s="289">
        <f t="shared" si="0"/>
        <v>11169</v>
      </c>
      <c r="K23" s="289">
        <v>0</v>
      </c>
      <c r="L23" s="289">
        <f t="shared" si="1"/>
        <v>11169</v>
      </c>
      <c r="M23" s="290">
        <v>1</v>
      </c>
      <c r="N23" s="289">
        <f t="shared" si="2"/>
        <v>11169</v>
      </c>
      <c r="O23" s="289"/>
      <c r="P23" s="290">
        <v>0</v>
      </c>
      <c r="Q23" s="289">
        <f t="shared" si="3"/>
        <v>0</v>
      </c>
      <c r="R23" s="290">
        <v>0</v>
      </c>
      <c r="S23" s="289">
        <f t="shared" si="4"/>
        <v>0</v>
      </c>
      <c r="T23" s="290">
        <v>0</v>
      </c>
      <c r="U23" s="289">
        <f t="shared" si="5"/>
        <v>0</v>
      </c>
      <c r="V23" s="289"/>
      <c r="W23" s="289"/>
      <c r="X23" s="291">
        <v>0.5</v>
      </c>
      <c r="Y23" s="287">
        <f t="shared" si="6"/>
        <v>6570</v>
      </c>
      <c r="Z23" s="290">
        <v>0.6</v>
      </c>
      <c r="AA23" s="292">
        <v>4</v>
      </c>
      <c r="AB23" s="294" t="s">
        <v>149</v>
      </c>
      <c r="AC23" s="398">
        <v>15.9</v>
      </c>
      <c r="AD23" s="289"/>
      <c r="AE23" s="399"/>
      <c r="AF23" s="289"/>
      <c r="AG23" s="411"/>
      <c r="AH23" s="400" t="s">
        <v>151</v>
      </c>
      <c r="AI23" s="293"/>
      <c r="AJ23" s="134"/>
      <c r="AK23" s="401">
        <f t="shared" si="8"/>
        <v>223.38</v>
      </c>
      <c r="AL23" s="402">
        <f t="shared" si="9"/>
        <v>7371.54</v>
      </c>
      <c r="AM23" s="403">
        <f t="shared" si="10"/>
        <v>0</v>
      </c>
      <c r="AN23" s="402">
        <f t="shared" si="11"/>
        <v>0</v>
      </c>
      <c r="AO23" s="402">
        <f t="shared" si="12"/>
        <v>0</v>
      </c>
      <c r="AP23" s="402">
        <f t="shared" si="13"/>
        <v>0</v>
      </c>
      <c r="AQ23" s="402">
        <f t="shared" si="14"/>
        <v>0</v>
      </c>
      <c r="AR23" s="404">
        <f t="shared" si="15"/>
        <v>0</v>
      </c>
      <c r="AS23" s="139"/>
      <c r="AT23" s="405" t="s">
        <v>163</v>
      </c>
      <c r="AU23" s="406" t="s">
        <v>145</v>
      </c>
      <c r="AV23" s="407" t="s">
        <v>137</v>
      </c>
      <c r="AW23" s="134"/>
      <c r="AX23" s="242"/>
      <c r="AY23" s="243"/>
      <c r="AZ23" s="243"/>
      <c r="BA23" s="149"/>
      <c r="BB23" s="149"/>
      <c r="BC23" s="153"/>
      <c r="BD23" s="134"/>
      <c r="BE23" s="573"/>
      <c r="BF23" s="5"/>
      <c r="BG23" s="429">
        <f aca="true" t="shared" si="18" ref="BG23:BG30">N23*3*4.75</f>
        <v>159158.25</v>
      </c>
      <c r="BH23" s="429">
        <f aca="true" t="shared" si="19" ref="BH23:BH29">N23/120*7050</f>
        <v>656178.75</v>
      </c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s="274" customFormat="1" ht="25.5" customHeight="1">
      <c r="A24" s="975" t="s">
        <v>193</v>
      </c>
      <c r="B24" s="781" t="s">
        <v>66</v>
      </c>
      <c r="C24" s="656">
        <v>9</v>
      </c>
      <c r="D24" s="795" t="s">
        <v>68</v>
      </c>
      <c r="E24" s="796"/>
      <c r="F24" s="797"/>
      <c r="G24" s="657"/>
      <c r="H24" s="658">
        <v>2204</v>
      </c>
      <c r="I24" s="659">
        <v>0.85</v>
      </c>
      <c r="J24" s="660">
        <f t="shared" si="0"/>
        <v>1873.3999999999999</v>
      </c>
      <c r="K24" s="660">
        <v>0</v>
      </c>
      <c r="L24" s="660">
        <f t="shared" si="1"/>
        <v>1873.3999999999999</v>
      </c>
      <c r="M24" s="661">
        <v>1</v>
      </c>
      <c r="N24" s="660">
        <f t="shared" si="2"/>
        <v>1873.3999999999999</v>
      </c>
      <c r="O24" s="660"/>
      <c r="P24" s="661">
        <v>0</v>
      </c>
      <c r="Q24" s="660">
        <f t="shared" si="3"/>
        <v>0</v>
      </c>
      <c r="R24" s="661">
        <v>0</v>
      </c>
      <c r="S24" s="660">
        <f t="shared" si="4"/>
        <v>0</v>
      </c>
      <c r="T24" s="661">
        <v>0</v>
      </c>
      <c r="U24" s="660">
        <f t="shared" si="5"/>
        <v>0</v>
      </c>
      <c r="V24" s="660"/>
      <c r="W24" s="660"/>
      <c r="X24" s="662">
        <v>0.5</v>
      </c>
      <c r="Y24" s="658">
        <f t="shared" si="6"/>
        <v>1102</v>
      </c>
      <c r="Z24" s="661">
        <v>0.6</v>
      </c>
      <c r="AA24" s="663">
        <v>3</v>
      </c>
      <c r="AB24" s="664"/>
      <c r="AC24" s="665">
        <f t="shared" si="7"/>
        <v>11.6</v>
      </c>
      <c r="AD24" s="660"/>
      <c r="AE24" s="666"/>
      <c r="AF24" s="660"/>
      <c r="AG24" s="667"/>
      <c r="AH24" s="668" t="s">
        <v>152</v>
      </c>
      <c r="AI24" s="669"/>
      <c r="AJ24" s="134"/>
      <c r="AK24" s="641">
        <f t="shared" si="8"/>
        <v>37.467999999999996</v>
      </c>
      <c r="AL24" s="642">
        <f t="shared" si="9"/>
        <v>1236.444</v>
      </c>
      <c r="AM24" s="643">
        <f t="shared" si="10"/>
        <v>0</v>
      </c>
      <c r="AN24" s="644">
        <f t="shared" si="11"/>
        <v>0</v>
      </c>
      <c r="AO24" s="644">
        <f t="shared" si="12"/>
        <v>0</v>
      </c>
      <c r="AP24" s="644">
        <f t="shared" si="13"/>
        <v>0</v>
      </c>
      <c r="AQ24" s="644">
        <f t="shared" si="14"/>
        <v>0</v>
      </c>
      <c r="AR24" s="645">
        <f t="shared" si="15"/>
        <v>0</v>
      </c>
      <c r="AS24" s="266"/>
      <c r="AT24" s="785" t="s">
        <v>142</v>
      </c>
      <c r="AU24" s="783" t="s">
        <v>145</v>
      </c>
      <c r="AV24" s="823" t="s">
        <v>137</v>
      </c>
      <c r="AW24" s="267"/>
      <c r="AX24" s="269"/>
      <c r="AY24" s="270"/>
      <c r="AZ24" s="270"/>
      <c r="BA24" s="271"/>
      <c r="BB24" s="271"/>
      <c r="BC24" s="272"/>
      <c r="BD24" s="267"/>
      <c r="BE24" s="490"/>
      <c r="BF24" s="268"/>
      <c r="BG24" s="574">
        <f t="shared" si="18"/>
        <v>26695.95</v>
      </c>
      <c r="BH24" s="574">
        <f t="shared" si="19"/>
        <v>110062.25</v>
      </c>
      <c r="BI24" s="268"/>
      <c r="BJ24" s="268"/>
      <c r="BK24" s="268"/>
      <c r="BL24" s="268"/>
      <c r="BM24" s="5"/>
      <c r="BN24" s="5"/>
      <c r="BO24" s="5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</row>
    <row r="25" spans="1:100" s="279" customFormat="1" ht="25.5" customHeight="1">
      <c r="A25" s="976"/>
      <c r="B25" s="782"/>
      <c r="C25" s="670">
        <v>10</v>
      </c>
      <c r="D25" s="798" t="s">
        <v>68</v>
      </c>
      <c r="E25" s="799"/>
      <c r="F25" s="800"/>
      <c r="G25" s="671"/>
      <c r="H25" s="672">
        <v>1200</v>
      </c>
      <c r="I25" s="665">
        <v>0.85</v>
      </c>
      <c r="J25" s="673">
        <f t="shared" si="0"/>
        <v>1020</v>
      </c>
      <c r="K25" s="673">
        <v>0</v>
      </c>
      <c r="L25" s="673">
        <f t="shared" si="1"/>
        <v>1020</v>
      </c>
      <c r="M25" s="674">
        <v>1</v>
      </c>
      <c r="N25" s="673">
        <f t="shared" si="2"/>
        <v>1020</v>
      </c>
      <c r="O25" s="673"/>
      <c r="P25" s="674">
        <v>0</v>
      </c>
      <c r="Q25" s="673">
        <f t="shared" si="3"/>
        <v>0</v>
      </c>
      <c r="R25" s="674">
        <v>0</v>
      </c>
      <c r="S25" s="673">
        <f t="shared" si="4"/>
        <v>0</v>
      </c>
      <c r="T25" s="674">
        <v>0</v>
      </c>
      <c r="U25" s="673">
        <f t="shared" si="5"/>
        <v>0</v>
      </c>
      <c r="V25" s="673"/>
      <c r="W25" s="673"/>
      <c r="X25" s="675">
        <v>0.5</v>
      </c>
      <c r="Y25" s="676">
        <f t="shared" si="6"/>
        <v>600</v>
      </c>
      <c r="Z25" s="674">
        <v>0.6</v>
      </c>
      <c r="AA25" s="677">
        <v>3</v>
      </c>
      <c r="AB25" s="678"/>
      <c r="AC25" s="665">
        <f t="shared" si="7"/>
        <v>11.6</v>
      </c>
      <c r="AD25" s="679"/>
      <c r="AE25" s="680"/>
      <c r="AF25" s="679"/>
      <c r="AG25" s="667"/>
      <c r="AH25" s="668" t="s">
        <v>152</v>
      </c>
      <c r="AI25" s="681"/>
      <c r="AJ25" s="134"/>
      <c r="AK25" s="646">
        <f t="shared" si="8"/>
        <v>20.4</v>
      </c>
      <c r="AL25" s="647">
        <f t="shared" si="9"/>
        <v>673.1999999999999</v>
      </c>
      <c r="AM25" s="648">
        <f t="shared" si="10"/>
        <v>0</v>
      </c>
      <c r="AN25" s="649">
        <f t="shared" si="11"/>
        <v>0</v>
      </c>
      <c r="AO25" s="649">
        <f t="shared" si="12"/>
        <v>0</v>
      </c>
      <c r="AP25" s="649">
        <f t="shared" si="13"/>
        <v>0</v>
      </c>
      <c r="AQ25" s="649">
        <f t="shared" si="14"/>
        <v>0</v>
      </c>
      <c r="AR25" s="650">
        <f t="shared" si="15"/>
        <v>0</v>
      </c>
      <c r="AS25" s="266"/>
      <c r="AT25" s="786"/>
      <c r="AU25" s="784"/>
      <c r="AV25" s="824"/>
      <c r="AW25" s="267"/>
      <c r="AX25" s="275"/>
      <c r="AY25" s="276"/>
      <c r="AZ25" s="276"/>
      <c r="BA25" s="277"/>
      <c r="BB25" s="277"/>
      <c r="BC25" s="278"/>
      <c r="BD25" s="267"/>
      <c r="BE25" s="488"/>
      <c r="BF25" s="268"/>
      <c r="BG25" s="575">
        <f t="shared" si="18"/>
        <v>14535</v>
      </c>
      <c r="BH25" s="575">
        <f t="shared" si="19"/>
        <v>59925</v>
      </c>
      <c r="BI25" s="268"/>
      <c r="BJ25" s="268"/>
      <c r="BK25" s="268"/>
      <c r="BL25" s="268"/>
      <c r="BM25" s="5"/>
      <c r="BN25" s="5"/>
      <c r="BO25" s="5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</row>
    <row r="26" spans="1:100" s="279" customFormat="1" ht="25.5" customHeight="1">
      <c r="A26" s="976"/>
      <c r="B26" s="782"/>
      <c r="C26" s="670">
        <v>11</v>
      </c>
      <c r="D26" s="798" t="s">
        <v>68</v>
      </c>
      <c r="E26" s="799"/>
      <c r="F26" s="800"/>
      <c r="G26" s="671"/>
      <c r="H26" s="672">
        <v>1265</v>
      </c>
      <c r="I26" s="665">
        <v>0.85</v>
      </c>
      <c r="J26" s="673">
        <f t="shared" si="0"/>
        <v>1075.25</v>
      </c>
      <c r="K26" s="673">
        <v>0</v>
      </c>
      <c r="L26" s="673">
        <f t="shared" si="1"/>
        <v>1075.25</v>
      </c>
      <c r="M26" s="674">
        <v>1</v>
      </c>
      <c r="N26" s="673">
        <f t="shared" si="2"/>
        <v>1075.25</v>
      </c>
      <c r="O26" s="673"/>
      <c r="P26" s="674">
        <v>0</v>
      </c>
      <c r="Q26" s="673">
        <f t="shared" si="3"/>
        <v>0</v>
      </c>
      <c r="R26" s="674">
        <v>0</v>
      </c>
      <c r="S26" s="673">
        <f t="shared" si="4"/>
        <v>0</v>
      </c>
      <c r="T26" s="674">
        <v>0</v>
      </c>
      <c r="U26" s="673">
        <f t="shared" si="5"/>
        <v>0</v>
      </c>
      <c r="V26" s="673"/>
      <c r="W26" s="673"/>
      <c r="X26" s="675">
        <v>0.5</v>
      </c>
      <c r="Y26" s="676">
        <f t="shared" si="6"/>
        <v>632.5</v>
      </c>
      <c r="Z26" s="674">
        <v>0.6</v>
      </c>
      <c r="AA26" s="677">
        <v>3</v>
      </c>
      <c r="AB26" s="678"/>
      <c r="AC26" s="665">
        <f t="shared" si="7"/>
        <v>11.6</v>
      </c>
      <c r="AD26" s="679"/>
      <c r="AE26" s="680"/>
      <c r="AF26" s="679"/>
      <c r="AG26" s="667"/>
      <c r="AH26" s="668" t="s">
        <v>152</v>
      </c>
      <c r="AI26" s="681"/>
      <c r="AJ26" s="134"/>
      <c r="AK26" s="646">
        <f t="shared" si="8"/>
        <v>21.505</v>
      </c>
      <c r="AL26" s="647">
        <f t="shared" si="9"/>
        <v>709.665</v>
      </c>
      <c r="AM26" s="648">
        <f t="shared" si="10"/>
        <v>0</v>
      </c>
      <c r="AN26" s="649">
        <f t="shared" si="11"/>
        <v>0</v>
      </c>
      <c r="AO26" s="649">
        <f t="shared" si="12"/>
        <v>0</v>
      </c>
      <c r="AP26" s="649">
        <f t="shared" si="13"/>
        <v>0</v>
      </c>
      <c r="AQ26" s="649">
        <f t="shared" si="14"/>
        <v>0</v>
      </c>
      <c r="AR26" s="650">
        <f t="shared" si="15"/>
        <v>0</v>
      </c>
      <c r="AS26" s="266"/>
      <c r="AT26" s="786"/>
      <c r="AU26" s="784"/>
      <c r="AV26" s="824"/>
      <c r="AW26" s="267"/>
      <c r="AX26" s="275"/>
      <c r="AY26" s="276"/>
      <c r="AZ26" s="276"/>
      <c r="BA26" s="277"/>
      <c r="BB26" s="277"/>
      <c r="BC26" s="278"/>
      <c r="BD26" s="267"/>
      <c r="BE26" s="488"/>
      <c r="BF26" s="268"/>
      <c r="BG26" s="575">
        <f t="shared" si="18"/>
        <v>15322.3125</v>
      </c>
      <c r="BH26" s="575">
        <f t="shared" si="19"/>
        <v>63170.9375</v>
      </c>
      <c r="BI26" s="268"/>
      <c r="BJ26" s="268"/>
      <c r="BK26" s="268"/>
      <c r="BL26" s="268"/>
      <c r="BM26" s="5"/>
      <c r="BN26" s="5"/>
      <c r="BO26" s="5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</row>
    <row r="27" spans="1:100" s="279" customFormat="1" ht="25.5" customHeight="1">
      <c r="A27" s="976"/>
      <c r="B27" s="782"/>
      <c r="C27" s="670">
        <v>12</v>
      </c>
      <c r="D27" s="798" t="s">
        <v>68</v>
      </c>
      <c r="E27" s="799"/>
      <c r="F27" s="800"/>
      <c r="G27" s="671"/>
      <c r="H27" s="672">
        <v>1224</v>
      </c>
      <c r="I27" s="665">
        <v>0.85</v>
      </c>
      <c r="J27" s="673">
        <f t="shared" si="0"/>
        <v>1040.3999999999999</v>
      </c>
      <c r="K27" s="673">
        <v>0</v>
      </c>
      <c r="L27" s="673">
        <f t="shared" si="1"/>
        <v>1040.3999999999999</v>
      </c>
      <c r="M27" s="674">
        <v>1</v>
      </c>
      <c r="N27" s="673">
        <f t="shared" si="2"/>
        <v>1040.3999999999999</v>
      </c>
      <c r="O27" s="673"/>
      <c r="P27" s="674">
        <v>0</v>
      </c>
      <c r="Q27" s="673">
        <f t="shared" si="3"/>
        <v>0</v>
      </c>
      <c r="R27" s="674">
        <v>0</v>
      </c>
      <c r="S27" s="673">
        <f t="shared" si="4"/>
        <v>0</v>
      </c>
      <c r="T27" s="674">
        <v>0</v>
      </c>
      <c r="U27" s="673">
        <f t="shared" si="5"/>
        <v>0</v>
      </c>
      <c r="V27" s="673"/>
      <c r="W27" s="673"/>
      <c r="X27" s="675">
        <v>0.5</v>
      </c>
      <c r="Y27" s="676">
        <f t="shared" si="6"/>
        <v>612</v>
      </c>
      <c r="Z27" s="674">
        <v>0.6</v>
      </c>
      <c r="AA27" s="677">
        <v>3</v>
      </c>
      <c r="AB27" s="678"/>
      <c r="AC27" s="665">
        <f t="shared" si="7"/>
        <v>11.6</v>
      </c>
      <c r="AD27" s="679"/>
      <c r="AE27" s="680"/>
      <c r="AF27" s="679"/>
      <c r="AG27" s="667"/>
      <c r="AH27" s="668" t="s">
        <v>152</v>
      </c>
      <c r="AI27" s="681"/>
      <c r="AJ27" s="134"/>
      <c r="AK27" s="646">
        <f t="shared" si="8"/>
        <v>20.807999999999996</v>
      </c>
      <c r="AL27" s="647">
        <f t="shared" si="9"/>
        <v>686.6639999999999</v>
      </c>
      <c r="AM27" s="648">
        <f t="shared" si="10"/>
        <v>0</v>
      </c>
      <c r="AN27" s="649">
        <f t="shared" si="11"/>
        <v>0</v>
      </c>
      <c r="AO27" s="649">
        <f t="shared" si="12"/>
        <v>0</v>
      </c>
      <c r="AP27" s="649">
        <f t="shared" si="13"/>
        <v>0</v>
      </c>
      <c r="AQ27" s="649">
        <f t="shared" si="14"/>
        <v>0</v>
      </c>
      <c r="AR27" s="650">
        <f t="shared" si="15"/>
        <v>0</v>
      </c>
      <c r="AS27" s="266"/>
      <c r="AT27" s="786"/>
      <c r="AU27" s="784"/>
      <c r="AV27" s="824"/>
      <c r="AW27" s="267"/>
      <c r="AX27" s="275"/>
      <c r="AY27" s="276"/>
      <c r="AZ27" s="276"/>
      <c r="BA27" s="277"/>
      <c r="BB27" s="277"/>
      <c r="BC27" s="278"/>
      <c r="BD27" s="267"/>
      <c r="BE27" s="488"/>
      <c r="BF27" s="268"/>
      <c r="BG27" s="575">
        <f t="shared" si="18"/>
        <v>14825.699999999999</v>
      </c>
      <c r="BH27" s="575">
        <f t="shared" si="19"/>
        <v>61123.499999999985</v>
      </c>
      <c r="BI27" s="268"/>
      <c r="BJ27" s="268"/>
      <c r="BK27" s="268"/>
      <c r="BL27" s="268"/>
      <c r="BM27" s="5"/>
      <c r="BN27" s="5"/>
      <c r="BO27" s="5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</row>
    <row r="28" spans="1:100" s="279" customFormat="1" ht="25.5" customHeight="1">
      <c r="A28" s="976"/>
      <c r="B28" s="782"/>
      <c r="C28" s="670">
        <v>13</v>
      </c>
      <c r="D28" s="798" t="s">
        <v>68</v>
      </c>
      <c r="E28" s="799"/>
      <c r="F28" s="800"/>
      <c r="G28" s="671"/>
      <c r="H28" s="672">
        <v>1200</v>
      </c>
      <c r="I28" s="665">
        <v>0.85</v>
      </c>
      <c r="J28" s="673">
        <f t="shared" si="0"/>
        <v>1020</v>
      </c>
      <c r="K28" s="673">
        <v>0</v>
      </c>
      <c r="L28" s="673">
        <f t="shared" si="1"/>
        <v>1020</v>
      </c>
      <c r="M28" s="674">
        <v>1</v>
      </c>
      <c r="N28" s="673">
        <f t="shared" si="2"/>
        <v>1020</v>
      </c>
      <c r="O28" s="673"/>
      <c r="P28" s="674">
        <v>0</v>
      </c>
      <c r="Q28" s="673">
        <f t="shared" si="3"/>
        <v>0</v>
      </c>
      <c r="R28" s="674">
        <v>0</v>
      </c>
      <c r="S28" s="673">
        <f t="shared" si="4"/>
        <v>0</v>
      </c>
      <c r="T28" s="674">
        <v>0</v>
      </c>
      <c r="U28" s="673">
        <f t="shared" si="5"/>
        <v>0</v>
      </c>
      <c r="V28" s="673"/>
      <c r="W28" s="673"/>
      <c r="X28" s="675">
        <v>0.5</v>
      </c>
      <c r="Y28" s="676">
        <f t="shared" si="6"/>
        <v>600</v>
      </c>
      <c r="Z28" s="674">
        <v>0.6</v>
      </c>
      <c r="AA28" s="677">
        <v>3</v>
      </c>
      <c r="AB28" s="678"/>
      <c r="AC28" s="665">
        <f t="shared" si="7"/>
        <v>11.6</v>
      </c>
      <c r="AD28" s="679"/>
      <c r="AE28" s="680"/>
      <c r="AF28" s="679"/>
      <c r="AG28" s="667"/>
      <c r="AH28" s="668" t="s">
        <v>152</v>
      </c>
      <c r="AI28" s="681"/>
      <c r="AJ28" s="134"/>
      <c r="AK28" s="646">
        <f t="shared" si="8"/>
        <v>20.4</v>
      </c>
      <c r="AL28" s="647">
        <f t="shared" si="9"/>
        <v>673.1999999999999</v>
      </c>
      <c r="AM28" s="648">
        <f t="shared" si="10"/>
        <v>0</v>
      </c>
      <c r="AN28" s="649">
        <f t="shared" si="11"/>
        <v>0</v>
      </c>
      <c r="AO28" s="649">
        <f t="shared" si="12"/>
        <v>0</v>
      </c>
      <c r="AP28" s="649">
        <f t="shared" si="13"/>
        <v>0</v>
      </c>
      <c r="AQ28" s="644">
        <f t="shared" si="14"/>
        <v>0</v>
      </c>
      <c r="AR28" s="650">
        <f t="shared" si="15"/>
        <v>0</v>
      </c>
      <c r="AS28" s="266"/>
      <c r="AT28" s="786"/>
      <c r="AU28" s="784"/>
      <c r="AV28" s="824"/>
      <c r="AW28" s="267"/>
      <c r="AX28" s="275"/>
      <c r="AY28" s="276"/>
      <c r="AZ28" s="276"/>
      <c r="BA28" s="277"/>
      <c r="BB28" s="277"/>
      <c r="BC28" s="278"/>
      <c r="BD28" s="267"/>
      <c r="BE28" s="488"/>
      <c r="BF28" s="268"/>
      <c r="BG28" s="575">
        <f t="shared" si="18"/>
        <v>14535</v>
      </c>
      <c r="BH28" s="575">
        <f t="shared" si="19"/>
        <v>59925</v>
      </c>
      <c r="BI28" s="268"/>
      <c r="BJ28" s="268"/>
      <c r="BK28" s="268"/>
      <c r="BL28" s="268"/>
      <c r="BM28" s="5"/>
      <c r="BN28" s="5"/>
      <c r="BO28" s="5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</row>
    <row r="29" spans="1:100" s="284" customFormat="1" ht="25.5" customHeight="1" thickBot="1">
      <c r="A29" s="976"/>
      <c r="B29" s="782"/>
      <c r="C29" s="682">
        <v>14</v>
      </c>
      <c r="D29" s="933" t="s">
        <v>68</v>
      </c>
      <c r="E29" s="934"/>
      <c r="F29" s="935"/>
      <c r="G29" s="683"/>
      <c r="H29" s="684">
        <v>1191</v>
      </c>
      <c r="I29" s="685">
        <v>0.85</v>
      </c>
      <c r="J29" s="686">
        <f t="shared" si="0"/>
        <v>1012.35</v>
      </c>
      <c r="K29" s="686">
        <v>0</v>
      </c>
      <c r="L29" s="686">
        <f t="shared" si="1"/>
        <v>1012.35</v>
      </c>
      <c r="M29" s="687">
        <v>1</v>
      </c>
      <c r="N29" s="686">
        <f t="shared" si="2"/>
        <v>1012.35</v>
      </c>
      <c r="O29" s="686"/>
      <c r="P29" s="687">
        <v>0</v>
      </c>
      <c r="Q29" s="686">
        <f t="shared" si="3"/>
        <v>0</v>
      </c>
      <c r="R29" s="687">
        <v>0</v>
      </c>
      <c r="S29" s="686">
        <f t="shared" si="4"/>
        <v>0</v>
      </c>
      <c r="T29" s="687">
        <v>0</v>
      </c>
      <c r="U29" s="686">
        <f t="shared" si="5"/>
        <v>0</v>
      </c>
      <c r="V29" s="686"/>
      <c r="W29" s="686"/>
      <c r="X29" s="688">
        <v>0.5</v>
      </c>
      <c r="Y29" s="689">
        <f t="shared" si="6"/>
        <v>595.5</v>
      </c>
      <c r="Z29" s="687">
        <v>0.6</v>
      </c>
      <c r="AA29" s="690">
        <v>3</v>
      </c>
      <c r="AB29" s="691"/>
      <c r="AC29" s="692">
        <f t="shared" si="7"/>
        <v>11.6</v>
      </c>
      <c r="AD29" s="693"/>
      <c r="AE29" s="694"/>
      <c r="AF29" s="693"/>
      <c r="AG29" s="695"/>
      <c r="AH29" s="696" t="s">
        <v>152</v>
      </c>
      <c r="AI29" s="697"/>
      <c r="AJ29" s="134"/>
      <c r="AK29" s="651">
        <f t="shared" si="8"/>
        <v>20.247</v>
      </c>
      <c r="AL29" s="652">
        <f t="shared" si="9"/>
        <v>668.151</v>
      </c>
      <c r="AM29" s="653">
        <f t="shared" si="10"/>
        <v>0</v>
      </c>
      <c r="AN29" s="654">
        <f t="shared" si="11"/>
        <v>0</v>
      </c>
      <c r="AO29" s="654">
        <f t="shared" si="12"/>
        <v>0</v>
      </c>
      <c r="AP29" s="654">
        <f t="shared" si="13"/>
        <v>0</v>
      </c>
      <c r="AQ29" s="654">
        <f t="shared" si="14"/>
        <v>0</v>
      </c>
      <c r="AR29" s="655">
        <f t="shared" si="15"/>
        <v>0</v>
      </c>
      <c r="AS29" s="266"/>
      <c r="AT29" s="786"/>
      <c r="AU29" s="784"/>
      <c r="AV29" s="824"/>
      <c r="AW29" s="267"/>
      <c r="AX29" s="280"/>
      <c r="AY29" s="281"/>
      <c r="AZ29" s="281"/>
      <c r="BA29" s="282"/>
      <c r="BB29" s="282"/>
      <c r="BC29" s="283"/>
      <c r="BD29" s="267"/>
      <c r="BE29" s="489"/>
      <c r="BF29" s="268"/>
      <c r="BG29" s="576">
        <f t="shared" si="18"/>
        <v>14425.987500000001</v>
      </c>
      <c r="BH29" s="575">
        <f t="shared" si="19"/>
        <v>59475.56249999999</v>
      </c>
      <c r="BI29" s="268"/>
      <c r="BJ29" s="268"/>
      <c r="BK29" s="268"/>
      <c r="BL29" s="268"/>
      <c r="BM29" s="5"/>
      <c r="BN29" s="5"/>
      <c r="BO29" s="5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</row>
    <row r="30" spans="1:100" s="256" customFormat="1" ht="25.5" customHeight="1">
      <c r="A30" s="977"/>
      <c r="B30" s="787" t="s">
        <v>67</v>
      </c>
      <c r="C30" s="295" t="s">
        <v>9</v>
      </c>
      <c r="D30" s="815" t="s">
        <v>68</v>
      </c>
      <c r="E30" s="816"/>
      <c r="F30" s="817"/>
      <c r="G30" s="296"/>
      <c r="H30" s="297">
        <v>1035</v>
      </c>
      <c r="I30" s="298">
        <v>0.4</v>
      </c>
      <c r="J30" s="299">
        <f aca="true" t="shared" si="20" ref="J30:J35">H30*I30</f>
        <v>414</v>
      </c>
      <c r="K30" s="299">
        <v>0</v>
      </c>
      <c r="L30" s="299">
        <f aca="true" t="shared" si="21" ref="L30:L35">J30+J30*$K$14</f>
        <v>414</v>
      </c>
      <c r="M30" s="300">
        <v>1</v>
      </c>
      <c r="N30" s="299">
        <f aca="true" t="shared" si="22" ref="N30:N35">M30*L30</f>
        <v>414</v>
      </c>
      <c r="O30" s="299"/>
      <c r="P30" s="300">
        <v>0</v>
      </c>
      <c r="Q30" s="299">
        <f aca="true" t="shared" si="23" ref="Q30:Q35">P30*L30</f>
        <v>0</v>
      </c>
      <c r="R30" s="300">
        <v>0</v>
      </c>
      <c r="S30" s="299">
        <f aca="true" t="shared" si="24" ref="S30:S35">R30*L30</f>
        <v>0</v>
      </c>
      <c r="T30" s="300">
        <v>0</v>
      </c>
      <c r="U30" s="299">
        <f aca="true" t="shared" si="25" ref="U30:U35">T30*N30</f>
        <v>0</v>
      </c>
      <c r="V30" s="299"/>
      <c r="W30" s="299"/>
      <c r="X30" s="301">
        <v>0.4</v>
      </c>
      <c r="Y30" s="297">
        <f aca="true" t="shared" si="26" ref="Y30:Y35">H30*X30</f>
        <v>414</v>
      </c>
      <c r="Z30" s="300">
        <v>0.6</v>
      </c>
      <c r="AA30" s="302">
        <v>2</v>
      </c>
      <c r="AB30" s="303"/>
      <c r="AC30" s="304">
        <f aca="true" t="shared" si="27" ref="AC30:AC36">1.1+((0.5+3)*AA30)</f>
        <v>8.1</v>
      </c>
      <c r="AD30" s="299"/>
      <c r="AE30" s="305"/>
      <c r="AF30" s="299"/>
      <c r="AG30" s="412"/>
      <c r="AH30" s="306" t="s">
        <v>153</v>
      </c>
      <c r="AI30" s="307"/>
      <c r="AJ30" s="134"/>
      <c r="AK30" s="335">
        <f aca="true" t="shared" si="28" ref="AK30:AK35">L30/50</f>
        <v>8.28</v>
      </c>
      <c r="AL30" s="336">
        <f t="shared" si="9"/>
        <v>273.23999999999995</v>
      </c>
      <c r="AM30" s="337">
        <f aca="true" t="shared" si="29" ref="AM30:AM35">$AM$13*Q30</f>
        <v>0</v>
      </c>
      <c r="AN30" s="338">
        <f aca="true" t="shared" si="30" ref="AN30:AN35">$AN$13*Q30</f>
        <v>0</v>
      </c>
      <c r="AO30" s="338">
        <f aca="true" t="shared" si="31" ref="AO30:AO35">$AO$13*Q30</f>
        <v>0</v>
      </c>
      <c r="AP30" s="338">
        <f t="shared" si="13"/>
        <v>0</v>
      </c>
      <c r="AQ30" s="338">
        <f aca="true" t="shared" si="32" ref="AQ30:AQ35">$AQ$13*S30</f>
        <v>0</v>
      </c>
      <c r="AR30" s="339">
        <f t="shared" si="15"/>
        <v>0</v>
      </c>
      <c r="AS30" s="266"/>
      <c r="AT30" s="806" t="s">
        <v>142</v>
      </c>
      <c r="AU30" s="803" t="s">
        <v>145</v>
      </c>
      <c r="AV30" s="818" t="s">
        <v>137</v>
      </c>
      <c r="AW30" s="267"/>
      <c r="AX30" s="244"/>
      <c r="AY30" s="245"/>
      <c r="AZ30" s="245"/>
      <c r="BA30" s="158"/>
      <c r="BB30" s="158"/>
      <c r="BC30" s="166"/>
      <c r="BD30" s="267"/>
      <c r="BE30" s="488"/>
      <c r="BF30" s="268"/>
      <c r="BG30" s="430">
        <f t="shared" si="18"/>
        <v>5899.5</v>
      </c>
      <c r="BH30" s="430">
        <f aca="true" t="shared" si="33" ref="BH30:BH36">N30/120*8020</f>
        <v>27669</v>
      </c>
      <c r="BI30" s="268"/>
      <c r="BJ30" s="268"/>
      <c r="BK30" s="268"/>
      <c r="BL30" s="268"/>
      <c r="BM30" s="5"/>
      <c r="BN30" s="5"/>
      <c r="BO30" s="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</row>
    <row r="31" spans="1:100" s="257" customFormat="1" ht="25.5" customHeight="1">
      <c r="A31" s="977"/>
      <c r="B31" s="788"/>
      <c r="C31" s="308" t="s">
        <v>10</v>
      </c>
      <c r="D31" s="789" t="s">
        <v>68</v>
      </c>
      <c r="E31" s="790"/>
      <c r="F31" s="791"/>
      <c r="G31" s="309"/>
      <c r="H31" s="310">
        <v>2238</v>
      </c>
      <c r="I31" s="304">
        <v>0.4</v>
      </c>
      <c r="J31" s="311">
        <f t="shared" si="20"/>
        <v>895.2</v>
      </c>
      <c r="K31" s="311">
        <v>0</v>
      </c>
      <c r="L31" s="311">
        <f t="shared" si="21"/>
        <v>895.2</v>
      </c>
      <c r="M31" s="312">
        <v>1</v>
      </c>
      <c r="N31" s="311">
        <f t="shared" si="22"/>
        <v>895.2</v>
      </c>
      <c r="O31" s="311"/>
      <c r="P31" s="312">
        <v>0</v>
      </c>
      <c r="Q31" s="311">
        <f t="shared" si="23"/>
        <v>0</v>
      </c>
      <c r="R31" s="312">
        <v>0</v>
      </c>
      <c r="S31" s="311">
        <f t="shared" si="24"/>
        <v>0</v>
      </c>
      <c r="T31" s="312">
        <v>0</v>
      </c>
      <c r="U31" s="311">
        <f t="shared" si="25"/>
        <v>0</v>
      </c>
      <c r="V31" s="311"/>
      <c r="W31" s="311"/>
      <c r="X31" s="313">
        <v>0.4</v>
      </c>
      <c r="Y31" s="314">
        <f t="shared" si="26"/>
        <v>895.2</v>
      </c>
      <c r="Z31" s="312">
        <v>0.6</v>
      </c>
      <c r="AA31" s="315">
        <v>2</v>
      </c>
      <c r="AB31" s="316"/>
      <c r="AC31" s="304">
        <f t="shared" si="27"/>
        <v>8.1</v>
      </c>
      <c r="AD31" s="317"/>
      <c r="AE31" s="318"/>
      <c r="AF31" s="317"/>
      <c r="AG31" s="412"/>
      <c r="AH31" s="306" t="s">
        <v>153</v>
      </c>
      <c r="AI31" s="319"/>
      <c r="AJ31" s="134"/>
      <c r="AK31" s="340">
        <f t="shared" si="28"/>
        <v>17.904</v>
      </c>
      <c r="AL31" s="341">
        <f t="shared" si="9"/>
        <v>590.832</v>
      </c>
      <c r="AM31" s="342">
        <f t="shared" si="29"/>
        <v>0</v>
      </c>
      <c r="AN31" s="343">
        <f t="shared" si="30"/>
        <v>0</v>
      </c>
      <c r="AO31" s="343">
        <f t="shared" si="31"/>
        <v>0</v>
      </c>
      <c r="AP31" s="343">
        <f t="shared" si="13"/>
        <v>0</v>
      </c>
      <c r="AQ31" s="343">
        <f t="shared" si="32"/>
        <v>0</v>
      </c>
      <c r="AR31" s="344">
        <f t="shared" si="15"/>
        <v>0</v>
      </c>
      <c r="AS31" s="266"/>
      <c r="AT31" s="807"/>
      <c r="AU31" s="804"/>
      <c r="AV31" s="819"/>
      <c r="AW31" s="267"/>
      <c r="AX31" s="240"/>
      <c r="AY31" s="241"/>
      <c r="AZ31" s="241"/>
      <c r="BA31" s="190"/>
      <c r="BB31" s="190"/>
      <c r="BC31" s="194"/>
      <c r="BD31" s="267"/>
      <c r="BE31" s="488"/>
      <c r="BF31" s="268"/>
      <c r="BG31" s="431">
        <f aca="true" t="shared" si="34" ref="BG31:BG36">N31*3*4.75</f>
        <v>12756.600000000002</v>
      </c>
      <c r="BH31" s="431">
        <f t="shared" si="33"/>
        <v>59829.2</v>
      </c>
      <c r="BI31" s="268"/>
      <c r="BJ31" s="268"/>
      <c r="BK31" s="268"/>
      <c r="BL31" s="268"/>
      <c r="BM31" s="5"/>
      <c r="BN31" s="5"/>
      <c r="BO31" s="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</row>
    <row r="32" spans="1:100" s="257" customFormat="1" ht="25.5" customHeight="1">
      <c r="A32" s="977"/>
      <c r="B32" s="788"/>
      <c r="C32" s="308" t="s">
        <v>11</v>
      </c>
      <c r="D32" s="789" t="s">
        <v>68</v>
      </c>
      <c r="E32" s="790"/>
      <c r="F32" s="791"/>
      <c r="G32" s="309"/>
      <c r="H32" s="310">
        <v>2461</v>
      </c>
      <c r="I32" s="304">
        <v>0.4</v>
      </c>
      <c r="J32" s="311">
        <f t="shared" si="20"/>
        <v>984.4000000000001</v>
      </c>
      <c r="K32" s="311">
        <v>0</v>
      </c>
      <c r="L32" s="311">
        <f t="shared" si="21"/>
        <v>984.4000000000001</v>
      </c>
      <c r="M32" s="312">
        <v>1</v>
      </c>
      <c r="N32" s="311">
        <f t="shared" si="22"/>
        <v>984.4000000000001</v>
      </c>
      <c r="O32" s="311"/>
      <c r="P32" s="312">
        <v>0</v>
      </c>
      <c r="Q32" s="311">
        <f t="shared" si="23"/>
        <v>0</v>
      </c>
      <c r="R32" s="312">
        <v>0</v>
      </c>
      <c r="S32" s="311">
        <f t="shared" si="24"/>
        <v>0</v>
      </c>
      <c r="T32" s="312">
        <v>0</v>
      </c>
      <c r="U32" s="311">
        <f t="shared" si="25"/>
        <v>0</v>
      </c>
      <c r="V32" s="311"/>
      <c r="W32" s="311"/>
      <c r="X32" s="313">
        <v>0.4</v>
      </c>
      <c r="Y32" s="314">
        <f t="shared" si="26"/>
        <v>984.4000000000001</v>
      </c>
      <c r="Z32" s="312">
        <v>0.6</v>
      </c>
      <c r="AA32" s="315">
        <v>2</v>
      </c>
      <c r="AB32" s="316"/>
      <c r="AC32" s="304">
        <f t="shared" si="27"/>
        <v>8.1</v>
      </c>
      <c r="AD32" s="317"/>
      <c r="AE32" s="318"/>
      <c r="AF32" s="317"/>
      <c r="AG32" s="412"/>
      <c r="AH32" s="306" t="s">
        <v>153</v>
      </c>
      <c r="AI32" s="319"/>
      <c r="AJ32" s="134"/>
      <c r="AK32" s="340">
        <f t="shared" si="28"/>
        <v>19.688000000000002</v>
      </c>
      <c r="AL32" s="341">
        <f t="shared" si="9"/>
        <v>649.7040000000001</v>
      </c>
      <c r="AM32" s="342">
        <f t="shared" si="29"/>
        <v>0</v>
      </c>
      <c r="AN32" s="343">
        <f t="shared" si="30"/>
        <v>0</v>
      </c>
      <c r="AO32" s="343">
        <f t="shared" si="31"/>
        <v>0</v>
      </c>
      <c r="AP32" s="343">
        <f t="shared" si="13"/>
        <v>0</v>
      </c>
      <c r="AQ32" s="343">
        <f t="shared" si="32"/>
        <v>0</v>
      </c>
      <c r="AR32" s="344">
        <f t="shared" si="15"/>
        <v>0</v>
      </c>
      <c r="AS32" s="266"/>
      <c r="AT32" s="807"/>
      <c r="AU32" s="804"/>
      <c r="AV32" s="819"/>
      <c r="AW32" s="267"/>
      <c r="AX32" s="240"/>
      <c r="AY32" s="241"/>
      <c r="AZ32" s="241"/>
      <c r="BA32" s="190"/>
      <c r="BB32" s="190"/>
      <c r="BC32" s="194"/>
      <c r="BD32" s="267"/>
      <c r="BE32" s="488"/>
      <c r="BF32" s="268"/>
      <c r="BG32" s="431">
        <f t="shared" si="34"/>
        <v>14027.7</v>
      </c>
      <c r="BH32" s="431">
        <f t="shared" si="33"/>
        <v>65790.73333333335</v>
      </c>
      <c r="BI32" s="268"/>
      <c r="BJ32" s="268"/>
      <c r="BK32" s="268"/>
      <c r="BL32" s="268"/>
      <c r="BM32" s="5"/>
      <c r="BN32" s="5"/>
      <c r="BO32" s="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</row>
    <row r="33" spans="1:100" s="257" customFormat="1" ht="25.5" customHeight="1">
      <c r="A33" s="977"/>
      <c r="B33" s="788"/>
      <c r="C33" s="308" t="s">
        <v>12</v>
      </c>
      <c r="D33" s="789" t="s">
        <v>68</v>
      </c>
      <c r="E33" s="790"/>
      <c r="F33" s="791"/>
      <c r="G33" s="309"/>
      <c r="H33" s="310">
        <v>1021</v>
      </c>
      <c r="I33" s="304">
        <v>0.4</v>
      </c>
      <c r="J33" s="311">
        <f t="shared" si="20"/>
        <v>408.40000000000003</v>
      </c>
      <c r="K33" s="311">
        <v>0</v>
      </c>
      <c r="L33" s="311">
        <f t="shared" si="21"/>
        <v>408.40000000000003</v>
      </c>
      <c r="M33" s="312">
        <v>1</v>
      </c>
      <c r="N33" s="311">
        <f t="shared" si="22"/>
        <v>408.40000000000003</v>
      </c>
      <c r="O33" s="311"/>
      <c r="P33" s="312">
        <v>0</v>
      </c>
      <c r="Q33" s="311">
        <f t="shared" si="23"/>
        <v>0</v>
      </c>
      <c r="R33" s="312">
        <v>0</v>
      </c>
      <c r="S33" s="311">
        <f t="shared" si="24"/>
        <v>0</v>
      </c>
      <c r="T33" s="312">
        <v>0</v>
      </c>
      <c r="U33" s="311">
        <f t="shared" si="25"/>
        <v>0</v>
      </c>
      <c r="V33" s="311"/>
      <c r="W33" s="311"/>
      <c r="X33" s="313">
        <v>0.4</v>
      </c>
      <c r="Y33" s="314">
        <f t="shared" si="26"/>
        <v>408.40000000000003</v>
      </c>
      <c r="Z33" s="312">
        <v>0.6</v>
      </c>
      <c r="AA33" s="315">
        <v>2</v>
      </c>
      <c r="AB33" s="316"/>
      <c r="AC33" s="304">
        <f t="shared" si="27"/>
        <v>8.1</v>
      </c>
      <c r="AD33" s="317"/>
      <c r="AE33" s="318"/>
      <c r="AF33" s="317"/>
      <c r="AG33" s="412"/>
      <c r="AH33" s="306" t="s">
        <v>153</v>
      </c>
      <c r="AI33" s="319"/>
      <c r="AJ33" s="134"/>
      <c r="AK33" s="340">
        <f t="shared" si="28"/>
        <v>8.168000000000001</v>
      </c>
      <c r="AL33" s="341">
        <f t="shared" si="9"/>
        <v>269.54400000000004</v>
      </c>
      <c r="AM33" s="342">
        <f t="shared" si="29"/>
        <v>0</v>
      </c>
      <c r="AN33" s="343">
        <f t="shared" si="30"/>
        <v>0</v>
      </c>
      <c r="AO33" s="343">
        <f t="shared" si="31"/>
        <v>0</v>
      </c>
      <c r="AP33" s="343">
        <f t="shared" si="13"/>
        <v>0</v>
      </c>
      <c r="AQ33" s="343">
        <f t="shared" si="32"/>
        <v>0</v>
      </c>
      <c r="AR33" s="344">
        <f t="shared" si="15"/>
        <v>0</v>
      </c>
      <c r="AS33" s="266"/>
      <c r="AT33" s="807"/>
      <c r="AU33" s="804"/>
      <c r="AV33" s="819"/>
      <c r="AW33" s="267"/>
      <c r="AX33" s="240"/>
      <c r="AY33" s="241"/>
      <c r="AZ33" s="241"/>
      <c r="BA33" s="190"/>
      <c r="BB33" s="190"/>
      <c r="BC33" s="194"/>
      <c r="BD33" s="267"/>
      <c r="BE33" s="488"/>
      <c r="BF33" s="268"/>
      <c r="BG33" s="431">
        <f t="shared" si="34"/>
        <v>5819.7</v>
      </c>
      <c r="BH33" s="431">
        <f t="shared" si="33"/>
        <v>27294.733333333337</v>
      </c>
      <c r="BI33" s="268"/>
      <c r="BJ33" s="268"/>
      <c r="BK33" s="268"/>
      <c r="BL33" s="268"/>
      <c r="BM33" s="5"/>
      <c r="BN33" s="5"/>
      <c r="BO33" s="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</row>
    <row r="34" spans="1:100" s="257" customFormat="1" ht="25.5" customHeight="1">
      <c r="A34" s="977"/>
      <c r="B34" s="788"/>
      <c r="C34" s="308" t="s">
        <v>13</v>
      </c>
      <c r="D34" s="789" t="s">
        <v>68</v>
      </c>
      <c r="E34" s="790"/>
      <c r="F34" s="791"/>
      <c r="G34" s="309"/>
      <c r="H34" s="310">
        <v>1048</v>
      </c>
      <c r="I34" s="304">
        <v>0.4</v>
      </c>
      <c r="J34" s="311">
        <f t="shared" si="20"/>
        <v>419.20000000000005</v>
      </c>
      <c r="K34" s="311">
        <v>0</v>
      </c>
      <c r="L34" s="311">
        <f t="shared" si="21"/>
        <v>419.20000000000005</v>
      </c>
      <c r="M34" s="312">
        <v>1</v>
      </c>
      <c r="N34" s="311">
        <f t="shared" si="22"/>
        <v>419.20000000000005</v>
      </c>
      <c r="O34" s="311"/>
      <c r="P34" s="312">
        <v>0</v>
      </c>
      <c r="Q34" s="311">
        <f t="shared" si="23"/>
        <v>0</v>
      </c>
      <c r="R34" s="312">
        <v>0</v>
      </c>
      <c r="S34" s="311">
        <f t="shared" si="24"/>
        <v>0</v>
      </c>
      <c r="T34" s="312">
        <v>0</v>
      </c>
      <c r="U34" s="311">
        <f t="shared" si="25"/>
        <v>0</v>
      </c>
      <c r="V34" s="311"/>
      <c r="W34" s="311"/>
      <c r="X34" s="313">
        <v>0.4</v>
      </c>
      <c r="Y34" s="314">
        <f t="shared" si="26"/>
        <v>419.20000000000005</v>
      </c>
      <c r="Z34" s="312">
        <v>0.6</v>
      </c>
      <c r="AA34" s="315">
        <v>2</v>
      </c>
      <c r="AB34" s="316"/>
      <c r="AC34" s="304">
        <f t="shared" si="27"/>
        <v>8.1</v>
      </c>
      <c r="AD34" s="317"/>
      <c r="AE34" s="318"/>
      <c r="AF34" s="317"/>
      <c r="AG34" s="412"/>
      <c r="AH34" s="306" t="s">
        <v>153</v>
      </c>
      <c r="AI34" s="319"/>
      <c r="AJ34" s="134"/>
      <c r="AK34" s="340">
        <f t="shared" si="28"/>
        <v>8.384</v>
      </c>
      <c r="AL34" s="341">
        <f t="shared" si="9"/>
        <v>276.672</v>
      </c>
      <c r="AM34" s="342">
        <f t="shared" si="29"/>
        <v>0</v>
      </c>
      <c r="AN34" s="343">
        <f t="shared" si="30"/>
        <v>0</v>
      </c>
      <c r="AO34" s="343">
        <f t="shared" si="31"/>
        <v>0</v>
      </c>
      <c r="AP34" s="343">
        <f t="shared" si="13"/>
        <v>0</v>
      </c>
      <c r="AQ34" s="343">
        <f t="shared" si="32"/>
        <v>0</v>
      </c>
      <c r="AR34" s="344">
        <f t="shared" si="15"/>
        <v>0</v>
      </c>
      <c r="AS34" s="266"/>
      <c r="AT34" s="807"/>
      <c r="AU34" s="804"/>
      <c r="AV34" s="819"/>
      <c r="AW34" s="267"/>
      <c r="AX34" s="240"/>
      <c r="AY34" s="241"/>
      <c r="AZ34" s="241"/>
      <c r="BA34" s="190"/>
      <c r="BB34" s="190"/>
      <c r="BC34" s="194"/>
      <c r="BD34" s="267"/>
      <c r="BE34" s="488"/>
      <c r="BF34" s="268"/>
      <c r="BG34" s="431">
        <f t="shared" si="34"/>
        <v>5973.6</v>
      </c>
      <c r="BH34" s="431">
        <f t="shared" si="33"/>
        <v>28016.533333333336</v>
      </c>
      <c r="BI34" s="268"/>
      <c r="BJ34" s="268"/>
      <c r="BK34" s="268"/>
      <c r="BL34" s="268"/>
      <c r="BM34" s="5"/>
      <c r="BN34" s="5"/>
      <c r="BO34" s="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</row>
    <row r="35" spans="1:100" s="257" customFormat="1" ht="25.5" customHeight="1">
      <c r="A35" s="977"/>
      <c r="B35" s="788"/>
      <c r="C35" s="308" t="s">
        <v>14</v>
      </c>
      <c r="D35" s="789" t="s">
        <v>68</v>
      </c>
      <c r="E35" s="790"/>
      <c r="F35" s="791"/>
      <c r="G35" s="309"/>
      <c r="H35" s="310">
        <v>1033</v>
      </c>
      <c r="I35" s="304">
        <v>0.4</v>
      </c>
      <c r="J35" s="311">
        <f t="shared" si="20"/>
        <v>413.20000000000005</v>
      </c>
      <c r="K35" s="311">
        <v>0</v>
      </c>
      <c r="L35" s="311">
        <f t="shared" si="21"/>
        <v>413.20000000000005</v>
      </c>
      <c r="M35" s="312">
        <v>1</v>
      </c>
      <c r="N35" s="311">
        <f t="shared" si="22"/>
        <v>413.20000000000005</v>
      </c>
      <c r="O35" s="311"/>
      <c r="P35" s="312">
        <v>0</v>
      </c>
      <c r="Q35" s="311">
        <f t="shared" si="23"/>
        <v>0</v>
      </c>
      <c r="R35" s="312">
        <v>0</v>
      </c>
      <c r="S35" s="311">
        <f t="shared" si="24"/>
        <v>0</v>
      </c>
      <c r="T35" s="312">
        <v>0</v>
      </c>
      <c r="U35" s="311">
        <f t="shared" si="25"/>
        <v>0</v>
      </c>
      <c r="V35" s="311"/>
      <c r="W35" s="311"/>
      <c r="X35" s="313">
        <v>0.4</v>
      </c>
      <c r="Y35" s="314">
        <f t="shared" si="26"/>
        <v>413.20000000000005</v>
      </c>
      <c r="Z35" s="312">
        <v>0.6</v>
      </c>
      <c r="AA35" s="315">
        <v>2</v>
      </c>
      <c r="AB35" s="316"/>
      <c r="AC35" s="304">
        <f t="shared" si="27"/>
        <v>8.1</v>
      </c>
      <c r="AD35" s="317"/>
      <c r="AE35" s="318"/>
      <c r="AF35" s="317"/>
      <c r="AG35" s="412"/>
      <c r="AH35" s="306" t="s">
        <v>153</v>
      </c>
      <c r="AI35" s="319"/>
      <c r="AJ35" s="134"/>
      <c r="AK35" s="340">
        <f t="shared" si="28"/>
        <v>8.264000000000001</v>
      </c>
      <c r="AL35" s="341">
        <f t="shared" si="9"/>
        <v>272.71200000000005</v>
      </c>
      <c r="AM35" s="342">
        <f t="shared" si="29"/>
        <v>0</v>
      </c>
      <c r="AN35" s="343">
        <f t="shared" si="30"/>
        <v>0</v>
      </c>
      <c r="AO35" s="343">
        <f t="shared" si="31"/>
        <v>0</v>
      </c>
      <c r="AP35" s="343">
        <f t="shared" si="13"/>
        <v>0</v>
      </c>
      <c r="AQ35" s="343">
        <f t="shared" si="32"/>
        <v>0</v>
      </c>
      <c r="AR35" s="344">
        <f t="shared" si="15"/>
        <v>0</v>
      </c>
      <c r="AS35" s="266"/>
      <c r="AT35" s="807"/>
      <c r="AU35" s="804"/>
      <c r="AV35" s="819"/>
      <c r="AW35" s="267"/>
      <c r="AX35" s="240"/>
      <c r="AY35" s="241"/>
      <c r="AZ35" s="241"/>
      <c r="BA35" s="190"/>
      <c r="BB35" s="190"/>
      <c r="BC35" s="194"/>
      <c r="BD35" s="267"/>
      <c r="BE35" s="488"/>
      <c r="BF35" s="268"/>
      <c r="BG35" s="431">
        <f t="shared" si="34"/>
        <v>5888.1</v>
      </c>
      <c r="BH35" s="431">
        <f t="shared" si="33"/>
        <v>27615.533333333336</v>
      </c>
      <c r="BI35" s="268"/>
      <c r="BJ35" s="268"/>
      <c r="BK35" s="268"/>
      <c r="BL35" s="268"/>
      <c r="BM35" s="5"/>
      <c r="BN35" s="5"/>
      <c r="BO35" s="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</row>
    <row r="36" spans="1:100" s="258" customFormat="1" ht="25.5" customHeight="1" thickBot="1">
      <c r="A36" s="978"/>
      <c r="B36" s="788"/>
      <c r="C36" s="320" t="s">
        <v>15</v>
      </c>
      <c r="D36" s="792" t="s">
        <v>68</v>
      </c>
      <c r="E36" s="793"/>
      <c r="F36" s="794"/>
      <c r="G36" s="321"/>
      <c r="H36" s="322">
        <v>5615</v>
      </c>
      <c r="I36" s="323">
        <v>0.4</v>
      </c>
      <c r="J36" s="324">
        <f aca="true" t="shared" si="35" ref="J36:J42">H36*I36</f>
        <v>2246</v>
      </c>
      <c r="K36" s="324">
        <v>0</v>
      </c>
      <c r="L36" s="324">
        <f aca="true" t="shared" si="36" ref="L36:L42">J36+J36*$K$14</f>
        <v>2246</v>
      </c>
      <c r="M36" s="325">
        <v>1</v>
      </c>
      <c r="N36" s="324">
        <f>M36*L36</f>
        <v>2246</v>
      </c>
      <c r="O36" s="324"/>
      <c r="P36" s="325">
        <v>0</v>
      </c>
      <c r="Q36" s="324">
        <f>P36*L36</f>
        <v>0</v>
      </c>
      <c r="R36" s="325">
        <v>0</v>
      </c>
      <c r="S36" s="324">
        <f>R36*L36</f>
        <v>0</v>
      </c>
      <c r="T36" s="325">
        <v>0</v>
      </c>
      <c r="U36" s="324">
        <f aca="true" t="shared" si="37" ref="U36:U42">T36*N36</f>
        <v>0</v>
      </c>
      <c r="V36" s="324"/>
      <c r="W36" s="324"/>
      <c r="X36" s="326">
        <v>0.4</v>
      </c>
      <c r="Y36" s="327">
        <f aca="true" t="shared" si="38" ref="Y36:Y42">H36*X36</f>
        <v>2246</v>
      </c>
      <c r="Z36" s="325">
        <v>0.6</v>
      </c>
      <c r="AA36" s="328">
        <v>2</v>
      </c>
      <c r="AB36" s="329"/>
      <c r="AC36" s="330">
        <f t="shared" si="27"/>
        <v>8.1</v>
      </c>
      <c r="AD36" s="331"/>
      <c r="AE36" s="332"/>
      <c r="AF36" s="331"/>
      <c r="AG36" s="413"/>
      <c r="AH36" s="333" t="s">
        <v>153</v>
      </c>
      <c r="AI36" s="334"/>
      <c r="AJ36" s="134"/>
      <c r="AK36" s="345">
        <f>L36/50</f>
        <v>44.92</v>
      </c>
      <c r="AL36" s="346">
        <f t="shared" si="9"/>
        <v>1482.3600000000001</v>
      </c>
      <c r="AM36" s="347">
        <f aca="true" t="shared" si="39" ref="AM36:AM42">$AM$13*Q36</f>
        <v>0</v>
      </c>
      <c r="AN36" s="348">
        <f aca="true" t="shared" si="40" ref="AN36:AN41">$AN$13*Q36</f>
        <v>0</v>
      </c>
      <c r="AO36" s="348">
        <f>$AO$13*Q36</f>
        <v>0</v>
      </c>
      <c r="AP36" s="348">
        <f t="shared" si="13"/>
        <v>0</v>
      </c>
      <c r="AQ36" s="348">
        <f aca="true" t="shared" si="41" ref="AQ36:AQ42">$AQ$13*S36</f>
        <v>0</v>
      </c>
      <c r="AR36" s="349">
        <f t="shared" si="15"/>
        <v>0</v>
      </c>
      <c r="AS36" s="266"/>
      <c r="AT36" s="808"/>
      <c r="AU36" s="805"/>
      <c r="AV36" s="820"/>
      <c r="AW36" s="267"/>
      <c r="AX36" s="242"/>
      <c r="AY36" s="243"/>
      <c r="AZ36" s="243"/>
      <c r="BA36" s="149"/>
      <c r="BB36" s="149"/>
      <c r="BC36" s="153"/>
      <c r="BD36" s="267"/>
      <c r="BE36" s="489"/>
      <c r="BF36" s="268"/>
      <c r="BG36" s="432">
        <f t="shared" si="34"/>
        <v>32005.5</v>
      </c>
      <c r="BH36" s="433">
        <f t="shared" si="33"/>
        <v>150107.66666666666</v>
      </c>
      <c r="BI36" s="268"/>
      <c r="BJ36" s="268"/>
      <c r="BK36" s="268"/>
      <c r="BL36" s="268"/>
      <c r="BM36" s="5"/>
      <c r="BN36" s="5"/>
      <c r="BO36" s="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</row>
    <row r="37" spans="1:100" s="260" customFormat="1" ht="36" customHeight="1">
      <c r="A37" s="965" t="s">
        <v>194</v>
      </c>
      <c r="B37" s="801" t="s">
        <v>65</v>
      </c>
      <c r="C37" s="595">
        <v>8</v>
      </c>
      <c r="D37" s="812" t="s">
        <v>20</v>
      </c>
      <c r="E37" s="813"/>
      <c r="F37" s="814"/>
      <c r="G37" s="596"/>
      <c r="H37" s="597">
        <v>6909</v>
      </c>
      <c r="I37" s="598">
        <v>0.9</v>
      </c>
      <c r="J37" s="599">
        <f t="shared" si="35"/>
        <v>6218.1</v>
      </c>
      <c r="K37" s="599">
        <v>0</v>
      </c>
      <c r="L37" s="599">
        <f t="shared" si="36"/>
        <v>6218.1</v>
      </c>
      <c r="M37" s="600">
        <f>N37/L37</f>
        <v>0.48374905517762656</v>
      </c>
      <c r="N37" s="599">
        <v>3008</v>
      </c>
      <c r="O37" s="601" t="s">
        <v>146</v>
      </c>
      <c r="P37" s="600">
        <f>Q37/L37</f>
        <v>0.35541403322558335</v>
      </c>
      <c r="Q37" s="599">
        <v>2210</v>
      </c>
      <c r="R37" s="600">
        <f>S37/L37</f>
        <v>0.16082082951383864</v>
      </c>
      <c r="S37" s="599">
        <v>1000</v>
      </c>
      <c r="T37" s="600">
        <v>0</v>
      </c>
      <c r="U37" s="599">
        <f t="shared" si="37"/>
        <v>0</v>
      </c>
      <c r="V37" s="599">
        <f>S37+Q37+N37</f>
        <v>6218</v>
      </c>
      <c r="W37" s="599"/>
      <c r="X37" s="602">
        <v>0.5</v>
      </c>
      <c r="Y37" s="597">
        <f t="shared" si="38"/>
        <v>3454.5</v>
      </c>
      <c r="Z37" s="600">
        <v>0.6</v>
      </c>
      <c r="AA37" s="603"/>
      <c r="AB37" s="604"/>
      <c r="AC37" s="605"/>
      <c r="AD37" s="599">
        <v>3</v>
      </c>
      <c r="AE37" s="605">
        <v>12.5</v>
      </c>
      <c r="AF37" s="599"/>
      <c r="AG37" s="606"/>
      <c r="AH37" s="607" t="s">
        <v>154</v>
      </c>
      <c r="AI37" s="608" t="s">
        <v>123</v>
      </c>
      <c r="AJ37" s="267"/>
      <c r="AK37" s="583">
        <f>N37/50</f>
        <v>60.16</v>
      </c>
      <c r="AL37" s="584">
        <f t="shared" si="9"/>
        <v>1985.28</v>
      </c>
      <c r="AM37" s="585">
        <f t="shared" si="39"/>
        <v>2232.1</v>
      </c>
      <c r="AN37" s="585">
        <f>$AN$13*0</f>
        <v>0</v>
      </c>
      <c r="AO37" s="585">
        <f>$AO$13*0</f>
        <v>0</v>
      </c>
      <c r="AP37" s="585">
        <f t="shared" si="13"/>
        <v>0</v>
      </c>
      <c r="AQ37" s="585">
        <f t="shared" si="41"/>
        <v>1000</v>
      </c>
      <c r="AR37" s="586">
        <f t="shared" si="15"/>
        <v>0</v>
      </c>
      <c r="AS37" s="266"/>
      <c r="AT37" s="810" t="s">
        <v>156</v>
      </c>
      <c r="AU37" s="811" t="s">
        <v>145</v>
      </c>
      <c r="AV37" s="809" t="s">
        <v>162</v>
      </c>
      <c r="AW37" s="134"/>
      <c r="AX37" s="244"/>
      <c r="AY37" s="245"/>
      <c r="AZ37" s="245"/>
      <c r="BA37" s="158"/>
      <c r="BB37" s="158"/>
      <c r="BC37" s="166"/>
      <c r="BD37" s="134"/>
      <c r="BE37" s="488"/>
      <c r="BF37" s="5"/>
      <c r="BG37" s="577">
        <f aca="true" t="shared" si="42" ref="BG37:BG43">(N37*3*4.75)+((Q37+S37)*9.81)</f>
        <v>74354.1</v>
      </c>
      <c r="BH37" s="577">
        <f aca="true" t="shared" si="43" ref="BH37:BH44">(N37/120*7050)+((Q37+S37)*300*0.1)</f>
        <v>273020</v>
      </c>
      <c r="BI37" s="5"/>
      <c r="BJ37" s="5"/>
      <c r="BK37" s="5"/>
      <c r="BL37" s="5"/>
      <c r="BM37" s="5"/>
      <c r="BN37" s="5"/>
      <c r="BO37" s="5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</row>
    <row r="38" spans="1:100" s="261" customFormat="1" ht="36" customHeight="1" thickBot="1">
      <c r="A38" s="969"/>
      <c r="B38" s="802"/>
      <c r="C38" s="609"/>
      <c r="D38" s="610" t="s">
        <v>171</v>
      </c>
      <c r="E38" s="610" t="s">
        <v>172</v>
      </c>
      <c r="F38" s="610" t="s">
        <v>173</v>
      </c>
      <c r="G38" s="611"/>
      <c r="H38" s="612"/>
      <c r="I38" s="605"/>
      <c r="J38" s="613"/>
      <c r="K38" s="613">
        <v>0</v>
      </c>
      <c r="L38" s="613">
        <f t="shared" si="36"/>
        <v>0</v>
      </c>
      <c r="M38" s="614">
        <v>1</v>
      </c>
      <c r="N38" s="613">
        <f>M38*L38</f>
        <v>0</v>
      </c>
      <c r="O38" s="615"/>
      <c r="P38" s="614">
        <v>0</v>
      </c>
      <c r="Q38" s="613">
        <f>P38*L38</f>
        <v>0</v>
      </c>
      <c r="R38" s="614">
        <v>0</v>
      </c>
      <c r="S38" s="613">
        <f>R38*L38</f>
        <v>0</v>
      </c>
      <c r="T38" s="616">
        <v>0</v>
      </c>
      <c r="U38" s="613">
        <f t="shared" si="37"/>
        <v>0</v>
      </c>
      <c r="V38" s="614">
        <f>T37+R37+P37+M37</f>
        <v>0.9999839179170485</v>
      </c>
      <c r="W38" s="613"/>
      <c r="X38" s="617"/>
      <c r="Y38" s="618"/>
      <c r="Z38" s="616">
        <v>0.6</v>
      </c>
      <c r="AA38" s="619"/>
      <c r="AB38" s="620"/>
      <c r="AC38" s="605"/>
      <c r="AD38" s="621"/>
      <c r="AE38" s="605"/>
      <c r="AF38" s="621"/>
      <c r="AG38" s="622"/>
      <c r="AH38" s="607" t="s">
        <v>154</v>
      </c>
      <c r="AI38" s="608"/>
      <c r="AJ38" s="267"/>
      <c r="AK38" s="587">
        <f aca="true" t="shared" si="44" ref="AK38:AK44">N38/50</f>
        <v>0</v>
      </c>
      <c r="AL38" s="588">
        <f t="shared" si="9"/>
        <v>0</v>
      </c>
      <c r="AM38" s="589">
        <f t="shared" si="39"/>
        <v>0</v>
      </c>
      <c r="AN38" s="589">
        <f t="shared" si="40"/>
        <v>0</v>
      </c>
      <c r="AO38" s="589">
        <f>$AO$13*Q38</f>
        <v>0</v>
      </c>
      <c r="AP38" s="589">
        <f t="shared" si="13"/>
        <v>0</v>
      </c>
      <c r="AQ38" s="589">
        <f t="shared" si="41"/>
        <v>0</v>
      </c>
      <c r="AR38" s="590">
        <f t="shared" si="15"/>
        <v>0</v>
      </c>
      <c r="AS38" s="266"/>
      <c r="AT38" s="759"/>
      <c r="AU38" s="725"/>
      <c r="AV38" s="755"/>
      <c r="AW38" s="134"/>
      <c r="AX38" s="240"/>
      <c r="AY38" s="241"/>
      <c r="AZ38" s="241"/>
      <c r="BA38" s="190"/>
      <c r="BB38" s="190"/>
      <c r="BC38" s="194"/>
      <c r="BD38" s="134"/>
      <c r="BE38" s="488"/>
      <c r="BF38" s="5"/>
      <c r="BG38" s="578">
        <f t="shared" si="42"/>
        <v>0</v>
      </c>
      <c r="BH38" s="579">
        <f t="shared" si="43"/>
        <v>0</v>
      </c>
      <c r="BI38" s="5"/>
      <c r="BJ38" s="5"/>
      <c r="BK38" s="5"/>
      <c r="BL38" s="5"/>
      <c r="BM38" s="5"/>
      <c r="BN38" s="5"/>
      <c r="BO38" s="5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</row>
    <row r="39" spans="1:100" s="261" customFormat="1" ht="35.25" customHeight="1">
      <c r="A39" s="970" t="s">
        <v>195</v>
      </c>
      <c r="B39" s="802"/>
      <c r="C39" s="609">
        <v>17</v>
      </c>
      <c r="D39" s="940" t="s">
        <v>20</v>
      </c>
      <c r="E39" s="941"/>
      <c r="F39" s="942"/>
      <c r="G39" s="611"/>
      <c r="H39" s="612">
        <v>9947</v>
      </c>
      <c r="I39" s="605">
        <v>0.9</v>
      </c>
      <c r="J39" s="613">
        <f t="shared" si="35"/>
        <v>8952.300000000001</v>
      </c>
      <c r="K39" s="613">
        <v>0</v>
      </c>
      <c r="L39" s="613">
        <f t="shared" si="36"/>
        <v>8952.300000000001</v>
      </c>
      <c r="M39" s="616">
        <f>N39/L39</f>
        <v>0.3608011349038794</v>
      </c>
      <c r="N39" s="613">
        <v>3230</v>
      </c>
      <c r="O39" s="615" t="s">
        <v>147</v>
      </c>
      <c r="P39" s="616">
        <f>Q39/L39</f>
        <v>0.3608011349038794</v>
      </c>
      <c r="Q39" s="613">
        <v>3230</v>
      </c>
      <c r="R39" s="616">
        <f>S39/L39</f>
        <v>0.2783642192509187</v>
      </c>
      <c r="S39" s="613">
        <v>2492</v>
      </c>
      <c r="T39" s="616">
        <v>0</v>
      </c>
      <c r="U39" s="613">
        <f t="shared" si="37"/>
        <v>0</v>
      </c>
      <c r="V39" s="613">
        <f>S39+Q39+N39</f>
        <v>8952</v>
      </c>
      <c r="W39" s="613"/>
      <c r="X39" s="617">
        <v>0.5</v>
      </c>
      <c r="Y39" s="618">
        <f t="shared" si="38"/>
        <v>4973.5</v>
      </c>
      <c r="Z39" s="616">
        <v>0.6</v>
      </c>
      <c r="AA39" s="619"/>
      <c r="AB39" s="620"/>
      <c r="AC39" s="605"/>
      <c r="AD39" s="621">
        <v>3</v>
      </c>
      <c r="AE39" s="605">
        <v>12.5</v>
      </c>
      <c r="AF39" s="621"/>
      <c r="AG39" s="622"/>
      <c r="AH39" s="607" t="s">
        <v>154</v>
      </c>
      <c r="AI39" s="608" t="s">
        <v>123</v>
      </c>
      <c r="AJ39" s="267"/>
      <c r="AK39" s="587">
        <f t="shared" si="44"/>
        <v>64.6</v>
      </c>
      <c r="AL39" s="588">
        <f t="shared" si="9"/>
        <v>2131.7999999999997</v>
      </c>
      <c r="AM39" s="589">
        <f>$AM$13*0</f>
        <v>0</v>
      </c>
      <c r="AN39" s="589">
        <f t="shared" si="40"/>
        <v>3553.0000000000005</v>
      </c>
      <c r="AO39" s="589">
        <f>$AO$13*0</f>
        <v>0</v>
      </c>
      <c r="AP39" s="589">
        <f t="shared" si="13"/>
        <v>0</v>
      </c>
      <c r="AQ39" s="589">
        <f t="shared" si="41"/>
        <v>2492</v>
      </c>
      <c r="AR39" s="590">
        <f t="shared" si="15"/>
        <v>0</v>
      </c>
      <c r="AS39" s="266"/>
      <c r="AT39" s="758" t="s">
        <v>159</v>
      </c>
      <c r="AU39" s="752" t="s">
        <v>160</v>
      </c>
      <c r="AV39" s="754" t="s">
        <v>162</v>
      </c>
      <c r="AW39" s="134"/>
      <c r="AX39" s="240"/>
      <c r="AY39" s="241"/>
      <c r="AZ39" s="241"/>
      <c r="BA39" s="190"/>
      <c r="BB39" s="190"/>
      <c r="BC39" s="194"/>
      <c r="BD39" s="134"/>
      <c r="BE39" s="488"/>
      <c r="BF39" s="5"/>
      <c r="BG39" s="579">
        <f t="shared" si="42"/>
        <v>102160.32</v>
      </c>
      <c r="BH39" s="579">
        <f t="shared" si="43"/>
        <v>361422.5</v>
      </c>
      <c r="BI39" s="5"/>
      <c r="BJ39" s="5"/>
      <c r="BK39" s="5"/>
      <c r="BL39" s="5"/>
      <c r="BM39" s="5"/>
      <c r="BN39" s="5"/>
      <c r="BO39" s="5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</row>
    <row r="40" spans="1:100" s="261" customFormat="1" ht="35.25" customHeight="1" thickBot="1">
      <c r="A40" s="971"/>
      <c r="B40" s="802"/>
      <c r="C40" s="609"/>
      <c r="D40" s="610" t="s">
        <v>171</v>
      </c>
      <c r="E40" s="610" t="s">
        <v>172</v>
      </c>
      <c r="F40" s="610" t="s">
        <v>174</v>
      </c>
      <c r="G40" s="611"/>
      <c r="H40" s="612"/>
      <c r="I40" s="605"/>
      <c r="J40" s="613"/>
      <c r="K40" s="613">
        <v>0</v>
      </c>
      <c r="L40" s="613">
        <f t="shared" si="36"/>
        <v>0</v>
      </c>
      <c r="M40" s="616">
        <v>1</v>
      </c>
      <c r="N40" s="613">
        <f>M40*L40</f>
        <v>0</v>
      </c>
      <c r="O40" s="615"/>
      <c r="P40" s="616">
        <v>0</v>
      </c>
      <c r="Q40" s="613">
        <f>P40*L40</f>
        <v>0</v>
      </c>
      <c r="R40" s="616">
        <v>0</v>
      </c>
      <c r="S40" s="613">
        <f>R40*L40</f>
        <v>0</v>
      </c>
      <c r="T40" s="616">
        <v>0</v>
      </c>
      <c r="U40" s="613">
        <f t="shared" si="37"/>
        <v>0</v>
      </c>
      <c r="V40" s="614">
        <f>T39+R39+P39+M39</f>
        <v>0.9999664890586775</v>
      </c>
      <c r="W40" s="613"/>
      <c r="X40" s="617"/>
      <c r="Y40" s="618"/>
      <c r="Z40" s="616">
        <v>0.6</v>
      </c>
      <c r="AA40" s="619"/>
      <c r="AB40" s="620"/>
      <c r="AC40" s="605"/>
      <c r="AD40" s="621"/>
      <c r="AE40" s="605"/>
      <c r="AF40" s="621"/>
      <c r="AG40" s="622"/>
      <c r="AH40" s="607" t="s">
        <v>154</v>
      </c>
      <c r="AI40" s="608"/>
      <c r="AJ40" s="267"/>
      <c r="AK40" s="587">
        <f t="shared" si="44"/>
        <v>0</v>
      </c>
      <c r="AL40" s="588">
        <f t="shared" si="9"/>
        <v>0</v>
      </c>
      <c r="AM40" s="589">
        <f t="shared" si="39"/>
        <v>0</v>
      </c>
      <c r="AN40" s="589">
        <f t="shared" si="40"/>
        <v>0</v>
      </c>
      <c r="AO40" s="589">
        <f>$AO$13*Q40</f>
        <v>0</v>
      </c>
      <c r="AP40" s="589">
        <f t="shared" si="13"/>
        <v>0</v>
      </c>
      <c r="AQ40" s="589">
        <f t="shared" si="41"/>
        <v>0</v>
      </c>
      <c r="AR40" s="590">
        <f t="shared" si="15"/>
        <v>0</v>
      </c>
      <c r="AS40" s="266"/>
      <c r="AT40" s="759"/>
      <c r="AU40" s="725"/>
      <c r="AV40" s="755"/>
      <c r="AW40" s="134"/>
      <c r="AX40" s="240"/>
      <c r="AY40" s="241"/>
      <c r="AZ40" s="241"/>
      <c r="BA40" s="190"/>
      <c r="BB40" s="190"/>
      <c r="BC40" s="194"/>
      <c r="BD40" s="134"/>
      <c r="BE40" s="488"/>
      <c r="BF40" s="5"/>
      <c r="BG40" s="579">
        <f t="shared" si="42"/>
        <v>0</v>
      </c>
      <c r="BH40" s="579">
        <f t="shared" si="43"/>
        <v>0</v>
      </c>
      <c r="BI40" s="5"/>
      <c r="BJ40" s="5"/>
      <c r="BK40" s="5"/>
      <c r="BL40" s="5"/>
      <c r="BM40" s="5"/>
      <c r="BN40" s="5"/>
      <c r="BO40" s="5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</row>
    <row r="41" spans="1:100" s="261" customFormat="1" ht="25.5" customHeight="1">
      <c r="A41" s="965" t="s">
        <v>196</v>
      </c>
      <c r="B41" s="802"/>
      <c r="C41" s="609">
        <v>18</v>
      </c>
      <c r="D41" s="940" t="s">
        <v>20</v>
      </c>
      <c r="E41" s="941"/>
      <c r="F41" s="942"/>
      <c r="G41" s="611"/>
      <c r="H41" s="612">
        <v>11857</v>
      </c>
      <c r="I41" s="605">
        <v>0.9</v>
      </c>
      <c r="J41" s="613">
        <f t="shared" si="35"/>
        <v>10671.300000000001</v>
      </c>
      <c r="K41" s="613">
        <v>0</v>
      </c>
      <c r="L41" s="613">
        <f t="shared" si="36"/>
        <v>10671.300000000001</v>
      </c>
      <c r="M41" s="616">
        <f>N41/L41</f>
        <v>0.1967895195524444</v>
      </c>
      <c r="N41" s="613">
        <v>2100</v>
      </c>
      <c r="O41" s="615" t="s">
        <v>147</v>
      </c>
      <c r="P41" s="616">
        <f>Q41/L41</f>
        <v>0.1967895195524444</v>
      </c>
      <c r="Q41" s="613">
        <v>2100</v>
      </c>
      <c r="R41" s="616">
        <f>S41/L41</f>
        <v>0.1284754434792387</v>
      </c>
      <c r="S41" s="613">
        <v>1371</v>
      </c>
      <c r="T41" s="616">
        <v>0</v>
      </c>
      <c r="U41" s="613">
        <f t="shared" si="37"/>
        <v>0</v>
      </c>
      <c r="V41" s="613">
        <f>S41+Q41+Q42+N41+N42+S42</f>
        <v>10671</v>
      </c>
      <c r="W41" s="613" t="s">
        <v>70</v>
      </c>
      <c r="X41" s="617">
        <v>0.5</v>
      </c>
      <c r="Y41" s="618">
        <f t="shared" si="38"/>
        <v>5928.5</v>
      </c>
      <c r="Z41" s="616">
        <v>0.6</v>
      </c>
      <c r="AA41" s="619"/>
      <c r="AB41" s="620"/>
      <c r="AC41" s="605"/>
      <c r="AD41" s="621">
        <v>3</v>
      </c>
      <c r="AE41" s="605">
        <v>12.5</v>
      </c>
      <c r="AF41" s="621"/>
      <c r="AG41" s="606" t="s">
        <v>150</v>
      </c>
      <c r="AH41" s="607" t="s">
        <v>154</v>
      </c>
      <c r="AI41" s="608" t="s">
        <v>123</v>
      </c>
      <c r="AJ41" s="267"/>
      <c r="AK41" s="587">
        <f t="shared" si="44"/>
        <v>42</v>
      </c>
      <c r="AL41" s="588">
        <f t="shared" si="9"/>
        <v>1386</v>
      </c>
      <c r="AM41" s="589">
        <f>$AM$13*0</f>
        <v>0</v>
      </c>
      <c r="AN41" s="589">
        <f t="shared" si="40"/>
        <v>2310</v>
      </c>
      <c r="AO41" s="589">
        <f>$AO$13*0</f>
        <v>0</v>
      </c>
      <c r="AP41" s="589">
        <f t="shared" si="13"/>
        <v>0</v>
      </c>
      <c r="AQ41" s="589">
        <f t="shared" si="41"/>
        <v>1371</v>
      </c>
      <c r="AR41" s="590">
        <f t="shared" si="15"/>
        <v>0</v>
      </c>
      <c r="AS41" s="266"/>
      <c r="AT41" s="581" t="s">
        <v>156</v>
      </c>
      <c r="AU41" s="751" t="s">
        <v>161</v>
      </c>
      <c r="AV41" s="954" t="s">
        <v>162</v>
      </c>
      <c r="AW41" s="134"/>
      <c r="AX41" s="240"/>
      <c r="AY41" s="241"/>
      <c r="AZ41" s="241"/>
      <c r="BA41" s="190"/>
      <c r="BB41" s="190"/>
      <c r="BC41" s="194"/>
      <c r="BD41" s="134"/>
      <c r="BE41" s="488"/>
      <c r="BF41" s="5"/>
      <c r="BG41" s="579">
        <f t="shared" si="42"/>
        <v>63975.51</v>
      </c>
      <c r="BH41" s="579">
        <f t="shared" si="43"/>
        <v>227505</v>
      </c>
      <c r="BI41" s="5"/>
      <c r="BJ41" s="5"/>
      <c r="BK41" s="5"/>
      <c r="BL41" s="5"/>
      <c r="BM41" s="5"/>
      <c r="BN41" s="5"/>
      <c r="BO41" s="5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</row>
    <row r="42" spans="1:100" s="261" customFormat="1" ht="25.5" customHeight="1">
      <c r="A42" s="966"/>
      <c r="B42" s="802"/>
      <c r="C42" s="609"/>
      <c r="D42" s="610" t="s">
        <v>171</v>
      </c>
      <c r="E42" s="610" t="s">
        <v>172</v>
      </c>
      <c r="F42" s="610" t="s">
        <v>175</v>
      </c>
      <c r="G42" s="611"/>
      <c r="H42" s="612"/>
      <c r="I42" s="605"/>
      <c r="J42" s="613">
        <f t="shared" si="35"/>
        <v>0</v>
      </c>
      <c r="K42" s="613">
        <v>0</v>
      </c>
      <c r="L42" s="613">
        <f t="shared" si="36"/>
        <v>0</v>
      </c>
      <c r="M42" s="616">
        <f>N42/L41</f>
        <v>0.12744464123396398</v>
      </c>
      <c r="N42" s="613">
        <v>1360</v>
      </c>
      <c r="O42" s="615" t="s">
        <v>146</v>
      </c>
      <c r="P42" s="616">
        <f>Q42/L41</f>
        <v>0.031861160308490996</v>
      </c>
      <c r="Q42" s="613">
        <v>340</v>
      </c>
      <c r="R42" s="616">
        <f>S42/L41</f>
        <v>0.31861160308490993</v>
      </c>
      <c r="S42" s="613">
        <v>3400</v>
      </c>
      <c r="T42" s="616">
        <v>0</v>
      </c>
      <c r="U42" s="613">
        <f t="shared" si="37"/>
        <v>0</v>
      </c>
      <c r="V42" s="614">
        <f>T41+T42+R41+R42+P41+P42+M41+M42</f>
        <v>0.9999718872114924</v>
      </c>
      <c r="W42" s="613" t="s">
        <v>69</v>
      </c>
      <c r="X42" s="617"/>
      <c r="Y42" s="618">
        <f t="shared" si="38"/>
        <v>0</v>
      </c>
      <c r="Z42" s="616">
        <v>0.6</v>
      </c>
      <c r="AA42" s="619"/>
      <c r="AB42" s="620"/>
      <c r="AC42" s="605"/>
      <c r="AD42" s="621">
        <v>15</v>
      </c>
      <c r="AE42" s="605">
        <v>56</v>
      </c>
      <c r="AF42" s="621"/>
      <c r="AG42" s="606" t="s">
        <v>150</v>
      </c>
      <c r="AH42" s="607" t="s">
        <v>154</v>
      </c>
      <c r="AI42" s="608" t="s">
        <v>123</v>
      </c>
      <c r="AJ42" s="267"/>
      <c r="AK42" s="587">
        <f t="shared" si="44"/>
        <v>27.2</v>
      </c>
      <c r="AL42" s="588">
        <f t="shared" si="9"/>
        <v>897.6</v>
      </c>
      <c r="AM42" s="589">
        <f t="shared" si="39"/>
        <v>343.4</v>
      </c>
      <c r="AN42" s="589">
        <f>$AN$13*0</f>
        <v>0</v>
      </c>
      <c r="AO42" s="589">
        <f>$AO$13*0</f>
        <v>0</v>
      </c>
      <c r="AP42" s="589">
        <f t="shared" si="13"/>
        <v>0</v>
      </c>
      <c r="AQ42" s="589">
        <f t="shared" si="41"/>
        <v>3400</v>
      </c>
      <c r="AR42" s="590">
        <f t="shared" si="15"/>
        <v>0</v>
      </c>
      <c r="AS42" s="266"/>
      <c r="AT42" s="582" t="s">
        <v>186</v>
      </c>
      <c r="AU42" s="752"/>
      <c r="AV42" s="754"/>
      <c r="AW42" s="134"/>
      <c r="AX42" s="240"/>
      <c r="AY42" s="241"/>
      <c r="AZ42" s="241"/>
      <c r="BA42" s="190"/>
      <c r="BB42" s="190"/>
      <c r="BC42" s="194"/>
      <c r="BD42" s="134"/>
      <c r="BE42" s="488"/>
      <c r="BF42" s="5"/>
      <c r="BG42" s="579">
        <f t="shared" si="42"/>
        <v>56069.4</v>
      </c>
      <c r="BH42" s="579">
        <f t="shared" si="43"/>
        <v>192100</v>
      </c>
      <c r="BI42" s="5"/>
      <c r="BJ42" s="5"/>
      <c r="BK42" s="5"/>
      <c r="BL42" s="5"/>
      <c r="BM42" s="5"/>
      <c r="BN42" s="5"/>
      <c r="BO42" s="5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</row>
    <row r="43" spans="1:100" s="261" customFormat="1" ht="25.5" customHeight="1">
      <c r="A43" s="967"/>
      <c r="B43" s="623"/>
      <c r="C43" s="609">
        <v>19</v>
      </c>
      <c r="D43" s="940" t="s">
        <v>20</v>
      </c>
      <c r="E43" s="941"/>
      <c r="F43" s="942"/>
      <c r="G43" s="611"/>
      <c r="H43" s="612">
        <v>9481</v>
      </c>
      <c r="I43" s="605">
        <v>0.9</v>
      </c>
      <c r="J43" s="613">
        <f>H43*I43</f>
        <v>8532.9</v>
      </c>
      <c r="K43" s="613">
        <v>0</v>
      </c>
      <c r="L43" s="613">
        <f>J43+J43*$K$14</f>
        <v>8532.9</v>
      </c>
      <c r="M43" s="616">
        <f>N43/L43</f>
        <v>0.22653494122748422</v>
      </c>
      <c r="N43" s="613">
        <v>1933</v>
      </c>
      <c r="O43" s="615" t="s">
        <v>148</v>
      </c>
      <c r="P43" s="616">
        <f>Q43/L43</f>
        <v>0.3867383890588194</v>
      </c>
      <c r="Q43" s="613">
        <v>3300</v>
      </c>
      <c r="R43" s="616">
        <f>S43/L43</f>
        <v>0.3867383890588194</v>
      </c>
      <c r="S43" s="613">
        <v>3300</v>
      </c>
      <c r="T43" s="616">
        <v>0</v>
      </c>
      <c r="U43" s="613">
        <f>T43*N43</f>
        <v>0</v>
      </c>
      <c r="V43" s="613">
        <f>S43+Q43+N43</f>
        <v>8533</v>
      </c>
      <c r="W43" s="613"/>
      <c r="X43" s="617">
        <v>0.5</v>
      </c>
      <c r="Y43" s="618">
        <f>H43*X43</f>
        <v>4740.5</v>
      </c>
      <c r="Z43" s="616">
        <v>0.6</v>
      </c>
      <c r="AA43" s="619"/>
      <c r="AB43" s="620"/>
      <c r="AC43" s="605"/>
      <c r="AD43" s="621" t="s">
        <v>181</v>
      </c>
      <c r="AE43" s="605">
        <v>22</v>
      </c>
      <c r="AF43" s="621"/>
      <c r="AG43" s="606" t="s">
        <v>150</v>
      </c>
      <c r="AH43" s="607" t="s">
        <v>154</v>
      </c>
      <c r="AI43" s="608" t="s">
        <v>123</v>
      </c>
      <c r="AJ43" s="267"/>
      <c r="AK43" s="587">
        <f t="shared" si="44"/>
        <v>38.66</v>
      </c>
      <c r="AL43" s="588">
        <f t="shared" si="9"/>
        <v>1275.78</v>
      </c>
      <c r="AM43" s="589">
        <f>$AM$13*0</f>
        <v>0</v>
      </c>
      <c r="AN43" s="589">
        <f>$AN$13*0</f>
        <v>0</v>
      </c>
      <c r="AO43" s="589">
        <f>$AO$13*Q43</f>
        <v>4290</v>
      </c>
      <c r="AP43" s="589">
        <f t="shared" si="13"/>
        <v>0</v>
      </c>
      <c r="AQ43" s="589">
        <f>$AQ$13*S43</f>
        <v>3300</v>
      </c>
      <c r="AR43" s="590">
        <f t="shared" si="15"/>
        <v>0</v>
      </c>
      <c r="AS43" s="266"/>
      <c r="AT43" s="758" t="s">
        <v>156</v>
      </c>
      <c r="AU43" s="752" t="s">
        <v>160</v>
      </c>
      <c r="AV43" s="754" t="s">
        <v>162</v>
      </c>
      <c r="AW43" s="134"/>
      <c r="AX43" s="240"/>
      <c r="AY43" s="241"/>
      <c r="AZ43" s="241"/>
      <c r="BA43" s="190"/>
      <c r="BB43" s="190"/>
      <c r="BC43" s="194"/>
      <c r="BD43" s="134"/>
      <c r="BE43" s="488"/>
      <c r="BF43" s="5"/>
      <c r="BG43" s="579">
        <f t="shared" si="42"/>
        <v>92291.25</v>
      </c>
      <c r="BH43" s="579">
        <f t="shared" si="43"/>
        <v>311563.75</v>
      </c>
      <c r="BI43" s="5"/>
      <c r="BJ43" s="5"/>
      <c r="BK43" s="5"/>
      <c r="BL43" s="5"/>
      <c r="BM43" s="5"/>
      <c r="BN43" s="5"/>
      <c r="BO43" s="5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</row>
    <row r="44" spans="1:100" s="262" customFormat="1" ht="25.5" customHeight="1" thickBot="1">
      <c r="A44" s="968"/>
      <c r="B44" s="624"/>
      <c r="C44" s="625"/>
      <c r="D44" s="610" t="s">
        <v>176</v>
      </c>
      <c r="E44" s="610" t="s">
        <v>177</v>
      </c>
      <c r="F44" s="610" t="s">
        <v>175</v>
      </c>
      <c r="G44" s="626"/>
      <c r="H44" s="627"/>
      <c r="I44" s="628"/>
      <c r="J44" s="629">
        <f>H44*I44</f>
        <v>0</v>
      </c>
      <c r="K44" s="629">
        <v>0</v>
      </c>
      <c r="L44" s="629">
        <f>J44+J44*$K$14</f>
        <v>0</v>
      </c>
      <c r="M44" s="630">
        <v>1</v>
      </c>
      <c r="N44" s="629"/>
      <c r="O44" s="631"/>
      <c r="P44" s="630"/>
      <c r="Q44" s="629"/>
      <c r="R44" s="630">
        <v>0</v>
      </c>
      <c r="S44" s="629">
        <f>R44*L44</f>
        <v>0</v>
      </c>
      <c r="T44" s="630">
        <v>0</v>
      </c>
      <c r="U44" s="629">
        <f>T44*N44</f>
        <v>0</v>
      </c>
      <c r="V44" s="632">
        <f>T43+R43+P43+M43</f>
        <v>1.000011719345123</v>
      </c>
      <c r="W44" s="629"/>
      <c r="X44" s="633"/>
      <c r="Y44" s="634">
        <f>H44*X44</f>
        <v>0</v>
      </c>
      <c r="Z44" s="630">
        <v>0.6</v>
      </c>
      <c r="AA44" s="635"/>
      <c r="AB44" s="636"/>
      <c r="AC44" s="628"/>
      <c r="AD44" s="637"/>
      <c r="AE44" s="628"/>
      <c r="AF44" s="637"/>
      <c r="AG44" s="638"/>
      <c r="AH44" s="639" t="s">
        <v>154</v>
      </c>
      <c r="AI44" s="640"/>
      <c r="AJ44" s="267"/>
      <c r="AK44" s="591">
        <f t="shared" si="44"/>
        <v>0</v>
      </c>
      <c r="AL44" s="592">
        <f t="shared" si="9"/>
        <v>0</v>
      </c>
      <c r="AM44" s="593">
        <f>$AM$13*Q44</f>
        <v>0</v>
      </c>
      <c r="AN44" s="593">
        <f>$AN$13*Q44</f>
        <v>0</v>
      </c>
      <c r="AO44" s="593">
        <f>$AO$13*Q44</f>
        <v>0</v>
      </c>
      <c r="AP44" s="593">
        <f t="shared" si="13"/>
        <v>0</v>
      </c>
      <c r="AQ44" s="593">
        <f>$AQ$13*S44</f>
        <v>0</v>
      </c>
      <c r="AR44" s="594">
        <f t="shared" si="15"/>
        <v>0</v>
      </c>
      <c r="AS44" s="266"/>
      <c r="AT44" s="760"/>
      <c r="AU44" s="753"/>
      <c r="AV44" s="729"/>
      <c r="AW44" s="134"/>
      <c r="AX44" s="242"/>
      <c r="AY44" s="243"/>
      <c r="AZ44" s="243"/>
      <c r="BA44" s="149"/>
      <c r="BB44" s="149"/>
      <c r="BC44" s="153"/>
      <c r="BD44" s="134"/>
      <c r="BE44" s="489"/>
      <c r="BF44" s="5"/>
      <c r="BG44" s="580"/>
      <c r="BH44" s="579">
        <f t="shared" si="43"/>
        <v>0</v>
      </c>
      <c r="BI44" s="5"/>
      <c r="BJ44" s="5"/>
      <c r="BK44" s="5"/>
      <c r="BL44" s="5"/>
      <c r="BM44" s="5"/>
      <c r="BN44" s="5"/>
      <c r="BO44" s="5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</row>
    <row r="45" spans="3:100" s="8" customFormat="1" ht="19.5" customHeight="1" thickBot="1">
      <c r="C45" s="1"/>
      <c r="D45" s="1"/>
      <c r="E45" s="1"/>
      <c r="F45" s="1"/>
      <c r="G45" s="2"/>
      <c r="H45" s="24"/>
      <c r="I45" s="97"/>
      <c r="J45" s="98"/>
      <c r="K45" s="98"/>
      <c r="L45" s="98"/>
      <c r="M45" s="99"/>
      <c r="N45" s="98"/>
      <c r="O45" s="28"/>
      <c r="P45" s="54"/>
      <c r="Q45" s="28"/>
      <c r="R45" s="54"/>
      <c r="S45" s="28"/>
      <c r="T45" s="99"/>
      <c r="U45" s="28"/>
      <c r="V45" s="28"/>
      <c r="W45" s="28"/>
      <c r="X45" s="53"/>
      <c r="Y45" s="24"/>
      <c r="Z45" s="96"/>
      <c r="AA45" s="1"/>
      <c r="AB45" s="1"/>
      <c r="AC45" s="97"/>
      <c r="AD45" s="28"/>
      <c r="AE45" s="54"/>
      <c r="AF45" s="28"/>
      <c r="AG45" s="414"/>
      <c r="AH45" s="100"/>
      <c r="AI45" s="100"/>
      <c r="AK45" s="1"/>
      <c r="AL45" s="61"/>
      <c r="AM45" s="60"/>
      <c r="AN45" s="60"/>
      <c r="AO45" s="60"/>
      <c r="AP45" s="60"/>
      <c r="AQ45" s="60"/>
      <c r="AR45" s="60"/>
      <c r="AS45" s="61"/>
      <c r="AX45" s="5"/>
      <c r="AY45" s="5"/>
      <c r="AZ45" s="5"/>
      <c r="BA45" s="5"/>
      <c r="BB45" s="5"/>
      <c r="BC45" s="26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3:100" s="211" customFormat="1" ht="27.75" customHeight="1" thickBot="1" thickTop="1">
      <c r="C46" s="66"/>
      <c r="D46" s="66"/>
      <c r="E46" s="66"/>
      <c r="F46" s="66"/>
      <c r="G46" s="212"/>
      <c r="H46" s="353">
        <f>SUM(H15:H45)</f>
        <v>89212</v>
      </c>
      <c r="I46" s="353"/>
      <c r="J46" s="353">
        <f>SUM(J15:J45)</f>
        <v>65179.750000000015</v>
      </c>
      <c r="K46" s="353"/>
      <c r="L46" s="353">
        <f>SUM(L15:L45)</f>
        <v>65179.750000000015</v>
      </c>
      <c r="M46" s="353"/>
      <c r="N46" s="353">
        <f>SUM(N15:N45)</f>
        <v>42436.15000000001</v>
      </c>
      <c r="O46" s="353"/>
      <c r="P46" s="353"/>
      <c r="Q46" s="353">
        <f>SUM(Q15:Q45)</f>
        <v>11180</v>
      </c>
      <c r="R46" s="353"/>
      <c r="S46" s="353">
        <f>SUM(S15:S45)</f>
        <v>11563</v>
      </c>
      <c r="T46" s="353"/>
      <c r="U46" s="353"/>
      <c r="V46" s="353"/>
      <c r="W46" s="353"/>
      <c r="X46" s="353"/>
      <c r="Y46" s="353">
        <f>SUM(Y15:Y45)</f>
        <v>42403.75</v>
      </c>
      <c r="Z46" s="350"/>
      <c r="AA46" s="350"/>
      <c r="AB46" s="350"/>
      <c r="AC46" s="350"/>
      <c r="AD46" s="350"/>
      <c r="AE46" s="350"/>
      <c r="AF46" s="350"/>
      <c r="AG46" s="415"/>
      <c r="AH46" s="350"/>
      <c r="AI46" s="352"/>
      <c r="AJ46" s="213"/>
      <c r="AK46" s="350">
        <f>SUM(AK15:AK45)</f>
        <v>848.723</v>
      </c>
      <c r="AL46" s="350">
        <f>SUM(AL15:AL45)</f>
        <v>28007.859</v>
      </c>
      <c r="AM46" s="350">
        <f>SUM(AM15:AM45)</f>
        <v>2575.5</v>
      </c>
      <c r="AN46" s="350">
        <f>SUM(AN15:AN45)</f>
        <v>5863</v>
      </c>
      <c r="AO46" s="350">
        <f>SUM(AO16:AO45)</f>
        <v>4290</v>
      </c>
      <c r="AP46" s="350">
        <f>SUM(AP15:AP45)</f>
        <v>0</v>
      </c>
      <c r="AQ46" s="350">
        <f>SUM(AQ15:AQ45)</f>
        <v>11563</v>
      </c>
      <c r="AR46" s="350">
        <f>SUM(AR15:AR45)</f>
        <v>0</v>
      </c>
      <c r="AS46" s="214"/>
      <c r="AT46" s="350">
        <f>SUM(AT15:AT45)</f>
        <v>0</v>
      </c>
      <c r="AU46" s="350">
        <f>SUM(AU15:AU45)</f>
        <v>0</v>
      </c>
      <c r="AV46" s="350">
        <f>SUM(AV15:AV45)</f>
        <v>0</v>
      </c>
      <c r="AW46" s="214"/>
      <c r="AX46" s="350">
        <v>21392</v>
      </c>
      <c r="AY46" s="350">
        <v>8062</v>
      </c>
      <c r="AZ46" s="350">
        <v>14573</v>
      </c>
      <c r="BA46" s="350">
        <v>11940</v>
      </c>
      <c r="BB46" s="350">
        <f>SUM(BB15:BB45)</f>
        <v>0</v>
      </c>
      <c r="BC46" s="350">
        <v>-3607</v>
      </c>
      <c r="BD46" s="254"/>
      <c r="BE46" s="350">
        <v>25731</v>
      </c>
      <c r="BF46" s="212"/>
      <c r="BG46" s="419">
        <f>SUM(BG15:BG44)</f>
        <v>827823.9674999999</v>
      </c>
      <c r="BH46" s="419">
        <f>SUM(BH15:BH44)</f>
        <v>3277221.3750000005</v>
      </c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</row>
    <row r="47" spans="3:56" ht="60" customHeight="1" thickTop="1">
      <c r="C47" s="1"/>
      <c r="D47" s="1"/>
      <c r="E47" s="1"/>
      <c r="F47" s="1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"/>
      <c r="AA47" s="1"/>
      <c r="AB47" s="1"/>
      <c r="AC47" s="1"/>
      <c r="AD47" s="1"/>
      <c r="AE47" s="4"/>
      <c r="AK47" s="1"/>
      <c r="AX47" s="170"/>
      <c r="AY47" s="170"/>
      <c r="AZ47" s="170"/>
      <c r="BA47" s="170"/>
      <c r="BB47" s="170"/>
      <c r="BC47" s="253" t="s">
        <v>169</v>
      </c>
      <c r="BD47" s="756" t="s">
        <v>167</v>
      </c>
    </row>
    <row r="48" spans="3:56" ht="15" thickBot="1">
      <c r="C48" s="1"/>
      <c r="D48" s="1"/>
      <c r="E48" s="1"/>
      <c r="F48" s="1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"/>
      <c r="AA48" s="1"/>
      <c r="AB48" s="1"/>
      <c r="AC48" s="1"/>
      <c r="AD48" s="1"/>
      <c r="AE48" s="4"/>
      <c r="AK48" s="1"/>
      <c r="AX48" s="171"/>
      <c r="AY48" s="171"/>
      <c r="AZ48" s="171"/>
      <c r="BA48" s="171"/>
      <c r="BB48" s="171"/>
      <c r="BC48" s="171"/>
      <c r="BD48" s="757"/>
    </row>
    <row r="49" spans="3:55" ht="24.75" customHeight="1" thickBot="1">
      <c r="C49" s="1"/>
      <c r="D49" s="1"/>
      <c r="E49" s="1"/>
      <c r="F49" s="1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"/>
      <c r="AA49" s="1"/>
      <c r="AB49" s="1"/>
      <c r="AC49" s="1"/>
      <c r="AD49" s="1"/>
      <c r="AE49" s="4"/>
      <c r="AK49" s="1"/>
      <c r="AX49" s="8"/>
      <c r="AY49" s="8"/>
      <c r="AZ49" s="8"/>
      <c r="BA49" s="172"/>
      <c r="BB49" s="8"/>
      <c r="BC49" s="8"/>
    </row>
    <row r="50" spans="3:55" ht="75" customHeight="1" thickBot="1">
      <c r="C50" s="1"/>
      <c r="D50" s="1"/>
      <c r="E50" s="1"/>
      <c r="F50" s="1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"/>
      <c r="AA50" s="1"/>
      <c r="AB50" s="1"/>
      <c r="AC50" s="1"/>
      <c r="AD50" s="1"/>
      <c r="AE50" s="4"/>
      <c r="AK50" s="1"/>
      <c r="AP50" s="418"/>
      <c r="AT50" s="765" t="s">
        <v>168</v>
      </c>
      <c r="AU50" s="734"/>
      <c r="AV50" s="735"/>
      <c r="AW50" s="249"/>
      <c r="AX50" s="248"/>
      <c r="AY50" s="250">
        <f>AX46+AY46+AZ46+BA46+BB46+BC46</f>
        <v>52360</v>
      </c>
      <c r="AZ50" s="251" t="s">
        <v>129</v>
      </c>
      <c r="BA50" s="263">
        <f>M62</f>
        <v>52299.35900000001</v>
      </c>
      <c r="BB50" s="734" t="s">
        <v>133</v>
      </c>
      <c r="BC50" s="735"/>
    </row>
    <row r="51" spans="3:55" ht="45" customHeight="1" thickBot="1">
      <c r="C51" s="1"/>
      <c r="D51" s="1"/>
      <c r="E51" s="1"/>
      <c r="F51" s="1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"/>
      <c r="AA51" s="1"/>
      <c r="AB51" s="1"/>
      <c r="AC51" s="1"/>
      <c r="AD51" s="1"/>
      <c r="AE51" s="4"/>
      <c r="AK51" s="1"/>
      <c r="AT51" s="264"/>
      <c r="AU51" s="264"/>
      <c r="AV51" s="264"/>
      <c r="AW51" s="249"/>
      <c r="AX51" s="825" t="s">
        <v>166</v>
      </c>
      <c r="AY51" s="826"/>
      <c r="AZ51" s="826"/>
      <c r="BA51" s="826"/>
      <c r="BB51" s="826"/>
      <c r="BC51" s="827"/>
    </row>
    <row r="52" spans="3:43" ht="45" customHeight="1" thickBot="1">
      <c r="C52" s="1"/>
      <c r="D52" s="1"/>
      <c r="E52" s="1"/>
      <c r="F52" s="1"/>
      <c r="G52" s="63"/>
      <c r="H52" s="491" t="s">
        <v>116</v>
      </c>
      <c r="I52" s="492" t="s">
        <v>117</v>
      </c>
      <c r="J52" s="493"/>
      <c r="K52" s="492" t="s">
        <v>52</v>
      </c>
      <c r="L52" s="492" t="s">
        <v>114</v>
      </c>
      <c r="M52" s="494" t="s">
        <v>110</v>
      </c>
      <c r="N52" s="64"/>
      <c r="O52" s="64"/>
      <c r="P52" s="64"/>
      <c r="Q52" s="64"/>
      <c r="R52" s="64"/>
      <c r="S52" s="64"/>
      <c r="T52" s="3"/>
      <c r="U52" s="3"/>
      <c r="V52" s="3"/>
      <c r="W52" s="3"/>
      <c r="X52" s="3"/>
      <c r="Y52" s="3"/>
      <c r="Z52" s="1"/>
      <c r="AA52" s="1"/>
      <c r="AB52" s="1"/>
      <c r="AC52" s="1"/>
      <c r="AD52" s="1"/>
      <c r="AE52" s="4"/>
      <c r="AK52" s="1"/>
      <c r="AQ52" s="418"/>
    </row>
    <row r="53" spans="3:55" ht="39.75" customHeight="1" thickBot="1">
      <c r="C53" s="1"/>
      <c r="D53" s="1"/>
      <c r="E53" s="1"/>
      <c r="F53" s="1"/>
      <c r="G53" s="63"/>
      <c r="H53" s="495" t="s">
        <v>21</v>
      </c>
      <c r="I53" s="496" t="s">
        <v>21</v>
      </c>
      <c r="J53" s="497"/>
      <c r="K53" s="496" t="s">
        <v>50</v>
      </c>
      <c r="L53" s="498" t="s">
        <v>189</v>
      </c>
      <c r="M53" s="711" t="s">
        <v>21</v>
      </c>
      <c r="N53" s="64"/>
      <c r="O53" s="64"/>
      <c r="P53" s="64"/>
      <c r="Q53" s="64"/>
      <c r="R53" s="64"/>
      <c r="S53" s="64"/>
      <c r="T53" s="3"/>
      <c r="U53" s="3"/>
      <c r="V53" s="3"/>
      <c r="W53" s="3"/>
      <c r="X53" s="3"/>
      <c r="Y53" s="3"/>
      <c r="Z53" s="1"/>
      <c r="AA53" s="1"/>
      <c r="AB53" s="1"/>
      <c r="AC53" s="1"/>
      <c r="AD53" s="1"/>
      <c r="AE53" s="4"/>
      <c r="AK53" s="1"/>
      <c r="AT53" s="736" t="s">
        <v>128</v>
      </c>
      <c r="AU53" s="733"/>
      <c r="AV53" s="730"/>
      <c r="AW53" s="831" t="s">
        <v>22</v>
      </c>
      <c r="AX53" s="837" t="s">
        <v>178</v>
      </c>
      <c r="AY53" s="838"/>
      <c r="AZ53" s="838"/>
      <c r="BA53" s="838"/>
      <c r="BB53" s="838"/>
      <c r="BC53" s="839"/>
    </row>
    <row r="54" spans="3:55" ht="39.75" customHeight="1" thickBot="1">
      <c r="C54" s="741" t="s">
        <v>106</v>
      </c>
      <c r="D54" s="742"/>
      <c r="E54" s="742"/>
      <c r="F54" s="742"/>
      <c r="G54" s="743"/>
      <c r="H54" s="499">
        <f>N46</f>
        <v>42436.15000000001</v>
      </c>
      <c r="I54" s="500">
        <f>H54</f>
        <v>42436.15000000001</v>
      </c>
      <c r="J54" s="501" t="s">
        <v>22</v>
      </c>
      <c r="K54" s="502">
        <f>I54/50</f>
        <v>848.7230000000002</v>
      </c>
      <c r="L54" s="500">
        <v>33</v>
      </c>
      <c r="M54" s="503">
        <f>L54*K54</f>
        <v>28007.859000000008</v>
      </c>
      <c r="N54" s="65"/>
      <c r="O54" s="65"/>
      <c r="P54" s="727" t="s">
        <v>23</v>
      </c>
      <c r="Q54" s="728"/>
      <c r="R54" s="517" t="s">
        <v>22</v>
      </c>
      <c r="S54" s="518">
        <f>AX54</f>
        <v>158970</v>
      </c>
      <c r="T54" s="24"/>
      <c r="U54" s="24"/>
      <c r="V54" s="24"/>
      <c r="W54" s="24"/>
      <c r="X54" s="25"/>
      <c r="Y54" s="26"/>
      <c r="Z54" s="27"/>
      <c r="AA54" s="1"/>
      <c r="AB54" s="1"/>
      <c r="AC54" s="1"/>
      <c r="AD54" s="1"/>
      <c r="AE54" s="4"/>
      <c r="AK54" s="1"/>
      <c r="AT54" s="731"/>
      <c r="AU54" s="732"/>
      <c r="AV54" s="726"/>
      <c r="AW54" s="831"/>
      <c r="AX54" s="840">
        <f>H46+AX46+AY46+AZ46+BE46</f>
        <v>158970</v>
      </c>
      <c r="AY54" s="841"/>
      <c r="AZ54" s="841"/>
      <c r="BA54" s="841"/>
      <c r="BB54" s="841"/>
      <c r="BC54" s="842"/>
    </row>
    <row r="55" spans="3:37" ht="19.5" customHeight="1">
      <c r="C55" s="738" t="s">
        <v>108</v>
      </c>
      <c r="D55" s="739"/>
      <c r="E55" s="739"/>
      <c r="F55" s="739"/>
      <c r="G55" s="740"/>
      <c r="H55" s="504">
        <f>Q37+Q42</f>
        <v>2550</v>
      </c>
      <c r="I55" s="505">
        <f>H55</f>
        <v>2550</v>
      </c>
      <c r="J55" s="506" t="s">
        <v>22</v>
      </c>
      <c r="K55" s="505"/>
      <c r="L55" s="507">
        <v>1.01</v>
      </c>
      <c r="M55" s="508">
        <f aca="true" t="shared" si="45" ref="M55:M60">L55*H55</f>
        <v>2575.5</v>
      </c>
      <c r="N55" s="65"/>
      <c r="O55" s="65"/>
      <c r="P55" s="763" t="s">
        <v>24</v>
      </c>
      <c r="Q55" s="764"/>
      <c r="R55" s="519" t="s">
        <v>22</v>
      </c>
      <c r="S55" s="520">
        <f>L46/S54</f>
        <v>0.41001289551487713</v>
      </c>
      <c r="T55" s="24"/>
      <c r="U55" s="24"/>
      <c r="V55" s="24"/>
      <c r="W55" s="24"/>
      <c r="X55" s="25"/>
      <c r="Y55" s="24"/>
      <c r="Z55" s="27"/>
      <c r="AA55" s="1"/>
      <c r="AB55" s="1"/>
      <c r="AC55" s="30"/>
      <c r="AD55" s="1"/>
      <c r="AE55" s="4"/>
      <c r="AK55" s="1"/>
    </row>
    <row r="56" spans="3:37" ht="19.5" customHeight="1">
      <c r="C56" s="738" t="s">
        <v>109</v>
      </c>
      <c r="D56" s="739"/>
      <c r="E56" s="739"/>
      <c r="F56" s="739"/>
      <c r="G56" s="740"/>
      <c r="H56" s="504">
        <f>Q39+Q41</f>
        <v>5330</v>
      </c>
      <c r="I56" s="505">
        <f>H56</f>
        <v>5330</v>
      </c>
      <c r="J56" s="506" t="s">
        <v>22</v>
      </c>
      <c r="K56" s="505"/>
      <c r="L56" s="507">
        <v>1.1</v>
      </c>
      <c r="M56" s="508">
        <f t="shared" si="45"/>
        <v>5863.000000000001</v>
      </c>
      <c r="N56" s="65"/>
      <c r="O56" s="65"/>
      <c r="P56" s="763" t="s">
        <v>118</v>
      </c>
      <c r="Q56" s="764"/>
      <c r="R56" s="519" t="s">
        <v>22</v>
      </c>
      <c r="S56" s="520">
        <f>L46/H46</f>
        <v>0.7306163968972785</v>
      </c>
      <c r="T56" s="24"/>
      <c r="U56" s="24"/>
      <c r="V56" s="24"/>
      <c r="W56" s="24"/>
      <c r="X56" s="25"/>
      <c r="Y56" s="24"/>
      <c r="Z56" s="27"/>
      <c r="AA56" s="1"/>
      <c r="AB56" s="1"/>
      <c r="AC56" s="30"/>
      <c r="AD56" s="1"/>
      <c r="AE56" s="4"/>
      <c r="AK56" s="1"/>
    </row>
    <row r="57" spans="3:37" ht="19.5" customHeight="1" thickBot="1">
      <c r="C57" s="738" t="s">
        <v>107</v>
      </c>
      <c r="D57" s="739"/>
      <c r="E57" s="739"/>
      <c r="F57" s="739"/>
      <c r="G57" s="740"/>
      <c r="H57" s="504">
        <f>Q43</f>
        <v>3300</v>
      </c>
      <c r="I57" s="505">
        <f>H57</f>
        <v>3300</v>
      </c>
      <c r="J57" s="506" t="s">
        <v>22</v>
      </c>
      <c r="K57" s="505"/>
      <c r="L57" s="507">
        <v>1.3</v>
      </c>
      <c r="M57" s="508">
        <f t="shared" si="45"/>
        <v>4290</v>
      </c>
      <c r="N57" s="65"/>
      <c r="O57" s="65"/>
      <c r="P57" s="761" t="s">
        <v>119</v>
      </c>
      <c r="Q57" s="762"/>
      <c r="R57" s="522" t="s">
        <v>22</v>
      </c>
      <c r="S57" s="523">
        <f>Y46/H46</f>
        <v>0.47531441958480924</v>
      </c>
      <c r="T57" s="24"/>
      <c r="U57" s="24"/>
      <c r="V57" s="24"/>
      <c r="W57" s="24"/>
      <c r="X57" s="25"/>
      <c r="Y57" s="24"/>
      <c r="Z57" s="27"/>
      <c r="AA57" s="1"/>
      <c r="AB57" s="1"/>
      <c r="AC57" s="30"/>
      <c r="AD57" s="1"/>
      <c r="AE57" s="4"/>
      <c r="AK57" s="1"/>
    </row>
    <row r="58" spans="3:37" ht="19.5" customHeight="1">
      <c r="C58" s="738" t="s">
        <v>111</v>
      </c>
      <c r="D58" s="739"/>
      <c r="E58" s="739"/>
      <c r="F58" s="739"/>
      <c r="G58" s="740"/>
      <c r="H58" s="504">
        <v>0</v>
      </c>
      <c r="I58" s="505">
        <v>0</v>
      </c>
      <c r="J58" s="506" t="s">
        <v>22</v>
      </c>
      <c r="K58" s="505"/>
      <c r="L58" s="507">
        <v>1</v>
      </c>
      <c r="M58" s="508">
        <f t="shared" si="45"/>
        <v>0</v>
      </c>
      <c r="N58" s="65"/>
      <c r="O58" s="65"/>
      <c r="P58" s="65"/>
      <c r="Q58" s="65"/>
      <c r="R58" s="65"/>
      <c r="S58" s="64"/>
      <c r="T58" s="24"/>
      <c r="U58" s="24"/>
      <c r="V58" s="24"/>
      <c r="W58" s="24"/>
      <c r="X58" s="25"/>
      <c r="Y58" s="24"/>
      <c r="Z58" s="27"/>
      <c r="AA58" s="1"/>
      <c r="AB58" s="1"/>
      <c r="AC58" s="30"/>
      <c r="AD58" s="1"/>
      <c r="AE58" s="4"/>
      <c r="AK58" s="1"/>
    </row>
    <row r="59" spans="3:37" ht="45" customHeight="1">
      <c r="C59" s="930" t="s">
        <v>112</v>
      </c>
      <c r="D59" s="931"/>
      <c r="E59" s="931"/>
      <c r="F59" s="931"/>
      <c r="G59" s="932"/>
      <c r="H59" s="509">
        <f>S37+S39+S41+S42+S43</f>
        <v>11563</v>
      </c>
      <c r="I59" s="510">
        <f>S46</f>
        <v>11563</v>
      </c>
      <c r="J59" s="511" t="s">
        <v>22</v>
      </c>
      <c r="K59" s="510"/>
      <c r="L59" s="512">
        <v>1</v>
      </c>
      <c r="M59" s="513">
        <f t="shared" si="45"/>
        <v>11563</v>
      </c>
      <c r="N59" s="65"/>
      <c r="O59" s="65"/>
      <c r="P59" s="65"/>
      <c r="Q59" s="65"/>
      <c r="R59" s="65"/>
      <c r="S59" s="65"/>
      <c r="T59" s="24"/>
      <c r="U59" s="24"/>
      <c r="V59" s="24"/>
      <c r="W59" s="24"/>
      <c r="X59" s="25"/>
      <c r="Y59" s="24"/>
      <c r="Z59" s="27"/>
      <c r="AA59" s="1"/>
      <c r="AB59" s="1"/>
      <c r="AC59" s="1"/>
      <c r="AD59" s="1"/>
      <c r="AE59" s="4"/>
      <c r="AK59" s="1"/>
    </row>
    <row r="60" spans="3:37" ht="19.5" customHeight="1">
      <c r="C60" s="738" t="s">
        <v>113</v>
      </c>
      <c r="D60" s="739"/>
      <c r="E60" s="739"/>
      <c r="F60" s="739"/>
      <c r="G60" s="740"/>
      <c r="H60" s="504">
        <f>SUM(U37:U44)</f>
        <v>0</v>
      </c>
      <c r="I60" s="505">
        <f>U46</f>
        <v>0</v>
      </c>
      <c r="J60" s="506" t="s">
        <v>22</v>
      </c>
      <c r="K60" s="505"/>
      <c r="L60" s="507">
        <v>1</v>
      </c>
      <c r="M60" s="508">
        <f t="shared" si="45"/>
        <v>0</v>
      </c>
      <c r="N60" s="65"/>
      <c r="O60" s="65"/>
      <c r="P60" s="65"/>
      <c r="Q60" s="65"/>
      <c r="R60" s="65"/>
      <c r="S60" s="65"/>
      <c r="T60" s="24"/>
      <c r="U60" s="24"/>
      <c r="V60" s="24"/>
      <c r="W60" s="24"/>
      <c r="X60" s="25"/>
      <c r="Y60" s="24"/>
      <c r="Z60" s="27"/>
      <c r="AA60" s="1"/>
      <c r="AB60" s="1"/>
      <c r="AC60" s="30"/>
      <c r="AD60" s="1"/>
      <c r="AE60" s="4"/>
      <c r="AK60" s="1"/>
    </row>
    <row r="61" spans="3:37" ht="19.5" customHeight="1" thickBot="1">
      <c r="C61" s="748"/>
      <c r="D61" s="749"/>
      <c r="E61" s="749"/>
      <c r="F61" s="749"/>
      <c r="G61" s="750"/>
      <c r="H61" s="514"/>
      <c r="I61" s="515"/>
      <c r="J61" s="515"/>
      <c r="K61" s="515"/>
      <c r="L61" s="515"/>
      <c r="M61" s="516"/>
      <c r="N61" s="65"/>
      <c r="O61" s="65"/>
      <c r="P61" s="65"/>
      <c r="Q61" s="65"/>
      <c r="R61" s="65"/>
      <c r="S61" s="65"/>
      <c r="T61" s="24"/>
      <c r="U61" s="24"/>
      <c r="V61" s="24"/>
      <c r="W61" s="24"/>
      <c r="X61" s="25"/>
      <c r="Y61" s="24"/>
      <c r="Z61" s="27"/>
      <c r="AA61" s="1"/>
      <c r="AB61" s="1"/>
      <c r="AC61" s="1"/>
      <c r="AD61" s="1"/>
      <c r="AE61" s="4"/>
      <c r="AK61" s="1"/>
    </row>
    <row r="62" spans="3:100" s="69" customFormat="1" ht="24" customHeight="1" thickBot="1">
      <c r="C62" s="745" t="s">
        <v>115</v>
      </c>
      <c r="D62" s="746"/>
      <c r="E62" s="746"/>
      <c r="F62" s="746"/>
      <c r="G62" s="747"/>
      <c r="H62" s="228">
        <f>H54+H55+H56+H57+H58+H59+H60+H61</f>
        <v>65179.15000000001</v>
      </c>
      <c r="I62" s="229">
        <f>I54+I55+I56+I57+I58+I59+I60</f>
        <v>65179.15000000001</v>
      </c>
      <c r="J62" s="72"/>
      <c r="K62" s="72"/>
      <c r="L62" s="72"/>
      <c r="M62" s="229">
        <f>M54+M55+M56+M57+M58+M59+M60</f>
        <v>52299.35900000001</v>
      </c>
      <c r="N62" s="70"/>
      <c r="O62" s="70"/>
      <c r="P62" s="70"/>
      <c r="Q62" s="70"/>
      <c r="R62" s="70"/>
      <c r="S62" s="70"/>
      <c r="T62" s="67"/>
      <c r="U62" s="67"/>
      <c r="V62" s="67"/>
      <c r="W62" s="67"/>
      <c r="X62" s="68"/>
      <c r="Y62" s="67"/>
      <c r="Z62" s="67"/>
      <c r="AA62" s="66"/>
      <c r="AB62" s="66"/>
      <c r="AC62" s="66"/>
      <c r="AD62" s="66"/>
      <c r="AE62" s="71"/>
      <c r="AG62" s="417"/>
      <c r="AK62" s="66"/>
      <c r="BD62" s="156"/>
      <c r="BE62" s="156"/>
      <c r="BF62" s="225"/>
      <c r="BG62" s="156"/>
      <c r="BH62" s="156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</row>
    <row r="63" spans="3:37" ht="14.25">
      <c r="C63" s="1"/>
      <c r="D63" s="1"/>
      <c r="E63" s="1"/>
      <c r="F63" s="1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"/>
      <c r="AA63" s="1"/>
      <c r="AB63" s="1"/>
      <c r="AC63" s="1"/>
      <c r="AD63" s="1"/>
      <c r="AE63" s="4"/>
      <c r="AK63" s="1"/>
    </row>
    <row r="64" spans="3:37" ht="14.25">
      <c r="C64" s="1"/>
      <c r="D64" s="1"/>
      <c r="E64" s="1"/>
      <c r="F64" s="1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8"/>
      <c r="X64" s="3"/>
      <c r="Y64" s="3"/>
      <c r="Z64" s="1"/>
      <c r="AA64" s="1"/>
      <c r="AB64" s="1"/>
      <c r="AC64" s="1"/>
      <c r="AD64" s="1"/>
      <c r="AE64" s="4"/>
      <c r="AK64" s="1"/>
    </row>
    <row r="65" spans="2:37" ht="30" customHeight="1">
      <c r="B65" s="231" t="s">
        <v>157</v>
      </c>
      <c r="C65" s="744" t="s">
        <v>158</v>
      </c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3"/>
      <c r="O65" s="3"/>
      <c r="P65" s="3"/>
      <c r="Q65" s="3"/>
      <c r="R65" s="3"/>
      <c r="S65" s="3"/>
      <c r="T65" s="3"/>
      <c r="U65" s="3"/>
      <c r="V65" s="3"/>
      <c r="W65" s="54"/>
      <c r="X65" s="3"/>
      <c r="Y65" s="3"/>
      <c r="Z65" s="1"/>
      <c r="AA65" s="1"/>
      <c r="AB65" s="1"/>
      <c r="AC65" s="1"/>
      <c r="AD65" s="1"/>
      <c r="AE65" s="4"/>
      <c r="AK65" s="1"/>
    </row>
    <row r="66" spans="3:37" ht="14.25">
      <c r="C66" s="1"/>
      <c r="D66" s="1"/>
      <c r="E66" s="1"/>
      <c r="F66" s="1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"/>
      <c r="AA66" s="1"/>
      <c r="AB66" s="1"/>
      <c r="AC66" s="1"/>
      <c r="AD66" s="1"/>
      <c r="AE66" s="4"/>
      <c r="AK66" s="1"/>
    </row>
    <row r="67" spans="2:37" ht="19.5" customHeight="1">
      <c r="B67" s="232" t="s">
        <v>164</v>
      </c>
      <c r="C67" s="737" t="s">
        <v>165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3"/>
      <c r="O67" s="3"/>
      <c r="P67" s="3"/>
      <c r="Q67" s="3"/>
      <c r="R67" s="3"/>
      <c r="S67" s="3"/>
      <c r="T67" s="3"/>
      <c r="U67" s="3"/>
      <c r="V67" s="3"/>
      <c r="W67" s="54"/>
      <c r="X67" s="3"/>
      <c r="Y67" s="3"/>
      <c r="Z67" s="1"/>
      <c r="AA67" s="1"/>
      <c r="AB67" s="1"/>
      <c r="AC67" s="1"/>
      <c r="AD67" s="1"/>
      <c r="AE67" s="4"/>
      <c r="AK67" s="1"/>
    </row>
    <row r="68" spans="3:37" ht="14.25">
      <c r="C68" s="1"/>
      <c r="D68" s="1"/>
      <c r="E68" s="1"/>
      <c r="F68" s="1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1"/>
      <c r="AA68" s="1"/>
      <c r="AB68" s="1"/>
      <c r="AC68" s="1"/>
      <c r="AD68" s="1"/>
      <c r="AE68" s="4"/>
      <c r="AK68" s="1"/>
    </row>
    <row r="69" spans="3:37" ht="14.25">
      <c r="C69" s="1"/>
      <c r="D69" s="1"/>
      <c r="E69" s="1"/>
      <c r="F69" s="1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"/>
      <c r="AA69" s="1"/>
      <c r="AB69" s="1"/>
      <c r="AC69" s="1"/>
      <c r="AD69" s="1"/>
      <c r="AE69" s="4"/>
      <c r="AK69" s="1"/>
    </row>
    <row r="70" spans="3:37" ht="14.25">
      <c r="C70" s="1"/>
      <c r="D70" s="1"/>
      <c r="E70" s="1"/>
      <c r="F70" s="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1"/>
      <c r="AA70" s="1"/>
      <c r="AB70" s="1"/>
      <c r="AC70" s="1"/>
      <c r="AD70" s="1"/>
      <c r="AE70" s="4"/>
      <c r="AK70" s="1"/>
    </row>
    <row r="71" spans="3:37" ht="14.25">
      <c r="C71" s="1"/>
      <c r="D71" s="1"/>
      <c r="E71" s="1"/>
      <c r="F71" s="1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"/>
      <c r="AA71" s="1"/>
      <c r="AB71" s="1"/>
      <c r="AC71" s="1"/>
      <c r="AD71" s="1"/>
      <c r="AE71" s="4"/>
      <c r="AK71" s="1"/>
    </row>
    <row r="72" spans="3:37" ht="14.25">
      <c r="C72" s="1"/>
      <c r="D72" s="1"/>
      <c r="E72" s="1"/>
      <c r="F72" s="1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"/>
      <c r="AA72" s="1"/>
      <c r="AB72" s="1"/>
      <c r="AC72" s="1"/>
      <c r="AD72" s="1"/>
      <c r="AE72" s="4"/>
      <c r="AK72" s="1"/>
    </row>
    <row r="73" spans="3:37" ht="14.25">
      <c r="C73" s="1"/>
      <c r="D73" s="1"/>
      <c r="E73" s="1"/>
      <c r="F73" s="1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"/>
      <c r="AA73" s="1"/>
      <c r="AB73" s="1"/>
      <c r="AC73" s="1"/>
      <c r="AD73" s="1"/>
      <c r="AE73" s="4"/>
      <c r="AK73" s="1"/>
    </row>
    <row r="74" spans="3:37" ht="14.25">
      <c r="C74" s="1"/>
      <c r="D74" s="1"/>
      <c r="E74" s="1"/>
      <c r="F74" s="1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"/>
      <c r="AA74" s="1"/>
      <c r="AB74" s="1"/>
      <c r="AC74" s="1"/>
      <c r="AD74" s="1"/>
      <c r="AE74" s="4"/>
      <c r="AK74" s="1"/>
    </row>
    <row r="75" spans="3:37" ht="14.25">
      <c r="C75" s="1"/>
      <c r="D75" s="1"/>
      <c r="E75" s="1"/>
      <c r="F75" s="1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"/>
      <c r="AA75" s="1"/>
      <c r="AB75" s="1"/>
      <c r="AC75" s="1"/>
      <c r="AD75" s="1"/>
      <c r="AE75" s="4"/>
      <c r="AK75" s="1"/>
    </row>
    <row r="76" spans="3:37" ht="14.25">
      <c r="C76" s="1"/>
      <c r="D76" s="1"/>
      <c r="E76" s="1"/>
      <c r="F76" s="1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"/>
      <c r="AA76" s="1"/>
      <c r="AB76" s="1"/>
      <c r="AC76" s="1"/>
      <c r="AD76" s="1"/>
      <c r="AE76" s="4"/>
      <c r="AK76" s="1"/>
    </row>
    <row r="77" spans="3:37" ht="14.25">
      <c r="C77" s="1"/>
      <c r="D77" s="1"/>
      <c r="E77" s="1"/>
      <c r="F77" s="1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"/>
      <c r="AA77" s="1"/>
      <c r="AB77" s="1"/>
      <c r="AC77" s="1"/>
      <c r="AD77" s="1"/>
      <c r="AE77" s="4"/>
      <c r="AK77" s="1"/>
    </row>
    <row r="78" spans="3:37" ht="14.25">
      <c r="C78" s="1"/>
      <c r="D78" s="1"/>
      <c r="E78" s="1"/>
      <c r="F78" s="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"/>
      <c r="AA78" s="1"/>
      <c r="AB78" s="1"/>
      <c r="AC78" s="1"/>
      <c r="AD78" s="1"/>
      <c r="AE78" s="4"/>
      <c r="AK78" s="1"/>
    </row>
    <row r="79" spans="3:37" ht="14.25">
      <c r="C79" s="1"/>
      <c r="D79" s="1"/>
      <c r="E79" s="1"/>
      <c r="F79" s="1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"/>
      <c r="AA79" s="1"/>
      <c r="AB79" s="1"/>
      <c r="AC79" s="1"/>
      <c r="AD79" s="1"/>
      <c r="AE79" s="4"/>
      <c r="AK79" s="1"/>
    </row>
    <row r="80" spans="3:37" ht="14.25">
      <c r="C80" s="1"/>
      <c r="D80" s="1"/>
      <c r="E80" s="1"/>
      <c r="F80" s="1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"/>
      <c r="AA80" s="1"/>
      <c r="AB80" s="1"/>
      <c r="AC80" s="1"/>
      <c r="AD80" s="1"/>
      <c r="AE80" s="4"/>
      <c r="AK80" s="1"/>
    </row>
    <row r="81" spans="3:37" ht="14.25">
      <c r="C81" s="1"/>
      <c r="D81" s="1"/>
      <c r="E81" s="1"/>
      <c r="F81" s="1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"/>
      <c r="AA81" s="1"/>
      <c r="AB81" s="1"/>
      <c r="AC81" s="1"/>
      <c r="AD81" s="1"/>
      <c r="AE81" s="4"/>
      <c r="AK81" s="1"/>
    </row>
    <row r="82" spans="3:37" ht="14.25">
      <c r="C82" s="1"/>
      <c r="D82" s="1"/>
      <c r="E82" s="1"/>
      <c r="F82" s="1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"/>
      <c r="AA82" s="1"/>
      <c r="AB82" s="1"/>
      <c r="AC82" s="1"/>
      <c r="AD82" s="1"/>
      <c r="AE82" s="4"/>
      <c r="AK82" s="1"/>
    </row>
    <row r="83" spans="3:37" ht="14.25">
      <c r="C83" s="1"/>
      <c r="D83" s="1"/>
      <c r="E83" s="1"/>
      <c r="F83" s="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"/>
      <c r="AA83" s="1"/>
      <c r="AB83" s="1"/>
      <c r="AC83" s="1"/>
      <c r="AD83" s="1"/>
      <c r="AE83" s="4"/>
      <c r="AK83" s="1"/>
    </row>
    <row r="84" spans="3:37" ht="14.25">
      <c r="C84" s="1"/>
      <c r="D84" s="1"/>
      <c r="E84" s="1"/>
      <c r="F84" s="1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"/>
      <c r="AA84" s="1"/>
      <c r="AB84" s="1"/>
      <c r="AC84" s="1"/>
      <c r="AD84" s="1"/>
      <c r="AE84" s="4"/>
      <c r="AK84" s="1"/>
    </row>
    <row r="85" spans="3:37" ht="14.25">
      <c r="C85" s="1"/>
      <c r="D85" s="1"/>
      <c r="E85" s="1"/>
      <c r="F85" s="1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"/>
      <c r="AA85" s="1"/>
      <c r="AB85" s="1"/>
      <c r="AC85" s="1"/>
      <c r="AD85" s="1"/>
      <c r="AE85" s="4"/>
      <c r="AK85" s="1"/>
    </row>
    <row r="86" spans="3:37" ht="14.25">
      <c r="C86" s="1"/>
      <c r="D86" s="1"/>
      <c r="E86" s="1"/>
      <c r="F86" s="1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"/>
      <c r="AA86" s="1"/>
      <c r="AB86" s="1"/>
      <c r="AC86" s="1"/>
      <c r="AD86" s="1"/>
      <c r="AE86" s="4"/>
      <c r="AK86" s="1"/>
    </row>
    <row r="87" spans="3:37" ht="14.25">
      <c r="C87" s="1"/>
      <c r="D87" s="1"/>
      <c r="E87" s="1"/>
      <c r="F87" s="1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1"/>
      <c r="AA87" s="1"/>
      <c r="AB87" s="1"/>
      <c r="AC87" s="1"/>
      <c r="AD87" s="1"/>
      <c r="AE87" s="4"/>
      <c r="AK87" s="1"/>
    </row>
    <row r="88" spans="3:37" ht="14.25">
      <c r="C88" s="1"/>
      <c r="D88" s="1"/>
      <c r="E88" s="1"/>
      <c r="F88" s="1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1"/>
      <c r="AA88" s="1"/>
      <c r="AB88" s="1"/>
      <c r="AC88" s="1"/>
      <c r="AD88" s="1"/>
      <c r="AE88" s="4"/>
      <c r="AK88" s="1"/>
    </row>
    <row r="89" spans="3:37" ht="14.25">
      <c r="C89" s="1"/>
      <c r="D89" s="1"/>
      <c r="E89" s="1"/>
      <c r="F89" s="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1"/>
      <c r="AA89" s="1"/>
      <c r="AB89" s="1"/>
      <c r="AC89" s="1"/>
      <c r="AD89" s="1"/>
      <c r="AE89" s="4"/>
      <c r="AK89" s="1"/>
    </row>
    <row r="90" spans="3:37" ht="12.75">
      <c r="C90" s="5"/>
      <c r="D90" s="5"/>
      <c r="E90" s="5"/>
      <c r="F90" s="5"/>
      <c r="G90" s="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5"/>
      <c r="AA90" s="5"/>
      <c r="AB90" s="5"/>
      <c r="AC90" s="5"/>
      <c r="AD90" s="5"/>
      <c r="AE90" s="6"/>
      <c r="AK90" s="5"/>
    </row>
  </sheetData>
  <mergeCells count="133">
    <mergeCell ref="A41:A44"/>
    <mergeCell ref="A37:A38"/>
    <mergeCell ref="A39:A40"/>
    <mergeCell ref="A10:A14"/>
    <mergeCell ref="A15:A23"/>
    <mergeCell ref="A24:A36"/>
    <mergeCell ref="BG11:BG13"/>
    <mergeCell ref="BH11:BH13"/>
    <mergeCell ref="BG10:BH10"/>
    <mergeCell ref="AV41:AV42"/>
    <mergeCell ref="AT10:AV10"/>
    <mergeCell ref="AY12:AY13"/>
    <mergeCell ref="AX12:AX13"/>
    <mergeCell ref="AX10:BC10"/>
    <mergeCell ref="AX11:AZ11"/>
    <mergeCell ref="BC11:BC13"/>
    <mergeCell ref="D39:F39"/>
    <mergeCell ref="D23:F23"/>
    <mergeCell ref="D15:F15"/>
    <mergeCell ref="D16:F16"/>
    <mergeCell ref="D17:F17"/>
    <mergeCell ref="D18:F18"/>
    <mergeCell ref="D19:F19"/>
    <mergeCell ref="D20:F20"/>
    <mergeCell ref="D21:F21"/>
    <mergeCell ref="D22:F22"/>
    <mergeCell ref="C59:G59"/>
    <mergeCell ref="D26:F26"/>
    <mergeCell ref="D27:F27"/>
    <mergeCell ref="D28:F28"/>
    <mergeCell ref="D29:F29"/>
    <mergeCell ref="D43:F43"/>
    <mergeCell ref="D41:F41"/>
    <mergeCell ref="AK10:AK12"/>
    <mergeCell ref="M11:N12"/>
    <mergeCell ref="AA11:AG11"/>
    <mergeCell ref="AD12:AG12"/>
    <mergeCell ref="X11:X12"/>
    <mergeCell ref="Y11:Y12"/>
    <mergeCell ref="Z11:Z12"/>
    <mergeCell ref="M10:W10"/>
    <mergeCell ref="T11:U12"/>
    <mergeCell ref="C10:C13"/>
    <mergeCell ref="H10:L10"/>
    <mergeCell ref="K11:L11"/>
    <mergeCell ref="AA10:AF10"/>
    <mergeCell ref="AF13:AG14"/>
    <mergeCell ref="V11:V12"/>
    <mergeCell ref="W11:W14"/>
    <mergeCell ref="D12:F14"/>
    <mergeCell ref="G12:G14"/>
    <mergeCell ref="D11:F11"/>
    <mergeCell ref="B2:BE2"/>
    <mergeCell ref="AA12:AC12"/>
    <mergeCell ref="B15:B22"/>
    <mergeCell ref="AH10:AI10"/>
    <mergeCell ref="D10:G10"/>
    <mergeCell ref="C3:P3"/>
    <mergeCell ref="AL10:AR10"/>
    <mergeCell ref="B10:B14"/>
    <mergeCell ref="B4:BE4"/>
    <mergeCell ref="B5:BE5"/>
    <mergeCell ref="B7:BE8"/>
    <mergeCell ref="B6:BE6"/>
    <mergeCell ref="AI11:AI13"/>
    <mergeCell ref="AH11:AH13"/>
    <mergeCell ref="O11:Q12"/>
    <mergeCell ref="AV12:AV13"/>
    <mergeCell ref="AU12:AU13"/>
    <mergeCell ref="AT12:AT13"/>
    <mergeCell ref="R11:S12"/>
    <mergeCell ref="AM11:AO11"/>
    <mergeCell ref="AW53:AW54"/>
    <mergeCell ref="BE11:BE13"/>
    <mergeCell ref="BB11:BB13"/>
    <mergeCell ref="AX53:BC53"/>
    <mergeCell ref="AX54:BC54"/>
    <mergeCell ref="AV30:AV36"/>
    <mergeCell ref="AZ12:AZ13"/>
    <mergeCell ref="AV24:AV29"/>
    <mergeCell ref="AX51:BC51"/>
    <mergeCell ref="BB50:BC50"/>
    <mergeCell ref="BA11:BA13"/>
    <mergeCell ref="B37:B42"/>
    <mergeCell ref="AU30:AU36"/>
    <mergeCell ref="AT30:AT36"/>
    <mergeCell ref="AV37:AV38"/>
    <mergeCell ref="AT37:AT38"/>
    <mergeCell ref="AU37:AU38"/>
    <mergeCell ref="D37:F37"/>
    <mergeCell ref="D30:F30"/>
    <mergeCell ref="D31:F31"/>
    <mergeCell ref="D32:F32"/>
    <mergeCell ref="B24:B29"/>
    <mergeCell ref="AU24:AU29"/>
    <mergeCell ref="AT24:AT29"/>
    <mergeCell ref="B30:B36"/>
    <mergeCell ref="D33:F33"/>
    <mergeCell ref="D34:F34"/>
    <mergeCell ref="D35:F35"/>
    <mergeCell ref="D36:F36"/>
    <mergeCell ref="D24:F24"/>
    <mergeCell ref="D25:F25"/>
    <mergeCell ref="AT15:AT19"/>
    <mergeCell ref="AV15:AV19"/>
    <mergeCell ref="AU15:AU19"/>
    <mergeCell ref="AT20:AT22"/>
    <mergeCell ref="AU20:AU22"/>
    <mergeCell ref="AV20:AV22"/>
    <mergeCell ref="AT39:AT40"/>
    <mergeCell ref="AT43:AT44"/>
    <mergeCell ref="P57:Q57"/>
    <mergeCell ref="P56:Q56"/>
    <mergeCell ref="P55:Q55"/>
    <mergeCell ref="AT50:AV50"/>
    <mergeCell ref="AT53:AV54"/>
    <mergeCell ref="P54:Q54"/>
    <mergeCell ref="AV43:AV44"/>
    <mergeCell ref="AU39:AU40"/>
    <mergeCell ref="AU41:AU42"/>
    <mergeCell ref="AU43:AU44"/>
    <mergeCell ref="AV39:AV40"/>
    <mergeCell ref="BD47:BD48"/>
    <mergeCell ref="C67:M67"/>
    <mergeCell ref="C56:G56"/>
    <mergeCell ref="C55:G55"/>
    <mergeCell ref="C54:G54"/>
    <mergeCell ref="C65:M65"/>
    <mergeCell ref="C58:G58"/>
    <mergeCell ref="C57:G57"/>
    <mergeCell ref="C62:G62"/>
    <mergeCell ref="C61:G61"/>
    <mergeCell ref="C60:G60"/>
  </mergeCells>
  <printOptions horizontalCentered="1"/>
  <pageMargins left="0.2755905511811024" right="0.35433070866141736" top="0.7086614173228347" bottom="0.7086614173228347" header="0.5118110236220472" footer="0.5118110236220472"/>
  <pageSetup fitToHeight="1" fitToWidth="1" horizontalDpi="300" verticalDpi="300" orientation="landscape" paperSize="8" scale="28" r:id="rId2"/>
  <headerFooter alignWithMargins="0">
    <oddFooter>&amp;L&amp;"Arial,Grassetto"&amp;6P.I.I. 608 - "EDERA"&amp;R&amp;"Arial,Grassetto"&amp;6POLARIS - STUDIO ASSOCIATO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Y91"/>
  <sheetViews>
    <sheetView showGridLines="0" view="pageBreakPreview" zoomScale="25" zoomScaleNormal="75" zoomScaleSheetLayoutView="25" workbookViewId="0" topLeftCell="A1">
      <selection activeCell="A1" sqref="A1:BD63"/>
    </sheetView>
  </sheetViews>
  <sheetFormatPr defaultColWidth="9.00390625" defaultRowHeight="12.75"/>
  <cols>
    <col min="2" max="2" width="8.00390625" style="0" customWidth="1"/>
    <col min="3" max="3" width="10.625" style="0" customWidth="1"/>
    <col min="4" max="4" width="13.375" style="0" customWidth="1"/>
    <col min="5" max="7" width="9.625" style="0" customWidth="1"/>
    <col min="8" max="9" width="11.00390625" style="0" customWidth="1"/>
    <col min="10" max="10" width="9.625" style="0" customWidth="1"/>
    <col min="11" max="11" width="7.25390625" style="0" customWidth="1"/>
    <col min="12" max="12" width="5.375" style="0" customWidth="1"/>
    <col min="13" max="13" width="6.75390625" style="0" customWidth="1"/>
    <col min="14" max="14" width="7.125" style="0" customWidth="1"/>
    <col min="15" max="15" width="6.50390625" style="0" customWidth="1"/>
    <col min="16" max="16" width="7.25390625" style="0" customWidth="1"/>
    <col min="17" max="18" width="5.625" style="0" customWidth="1"/>
    <col min="19" max="19" width="8.00390625" style="0" customWidth="1"/>
    <col min="20" max="20" width="7.875" style="0" customWidth="1"/>
    <col min="21" max="23" width="11.00390625" style="0" customWidth="1"/>
    <col min="24" max="24" width="10.875" style="0" customWidth="1"/>
    <col min="25" max="25" width="12.25390625" style="0" customWidth="1"/>
    <col min="26" max="26" width="10.375" style="0" customWidth="1"/>
    <col min="27" max="28" width="9.625" style="0" customWidth="1"/>
    <col min="29" max="29" width="7.125" style="0" customWidth="1"/>
    <col min="30" max="30" width="12.625" style="0" customWidth="1"/>
    <col min="31" max="31" width="28.625" style="0" customWidth="1"/>
    <col min="32" max="32" width="2.75390625" style="0" customWidth="1"/>
    <col min="33" max="34" width="12.625" style="0" customWidth="1"/>
    <col min="35" max="35" width="5.50390625" style="0" bestFit="1" customWidth="1"/>
    <col min="36" max="36" width="5.75390625" style="0" bestFit="1" customWidth="1"/>
    <col min="37" max="37" width="6.125" style="0" bestFit="1" customWidth="1"/>
    <col min="38" max="38" width="5.50390625" style="0" bestFit="1" customWidth="1"/>
    <col min="39" max="39" width="12.625" style="0" customWidth="1"/>
    <col min="40" max="40" width="11.75390625" style="0" bestFit="1" customWidth="1"/>
    <col min="41" max="41" width="2.625" style="0" customWidth="1"/>
    <col min="42" max="43" width="8.625" style="0" customWidth="1"/>
    <col min="44" max="44" width="9.625" style="0" customWidth="1"/>
    <col min="45" max="45" width="2.625" style="0" customWidth="1"/>
    <col min="46" max="46" width="9.75390625" style="0" bestFit="1" customWidth="1"/>
    <col min="47" max="47" width="11.125" style="0" bestFit="1" customWidth="1"/>
    <col min="48" max="48" width="7.50390625" style="0" bestFit="1" customWidth="1"/>
    <col min="49" max="49" width="22.625" style="0" customWidth="1"/>
    <col min="50" max="50" width="4.00390625" style="0" bestFit="1" customWidth="1"/>
    <col min="51" max="51" width="15.75390625" style="0" bestFit="1" customWidth="1"/>
    <col min="52" max="52" width="2.625" style="29" customWidth="1"/>
    <col min="53" max="53" width="8.75390625" style="29" bestFit="1" customWidth="1"/>
    <col min="54" max="54" width="2.625" style="5" customWidth="1"/>
    <col min="55" max="55" width="12.625" style="29" customWidth="1"/>
    <col min="56" max="56" width="16.00390625" style="29" customWidth="1"/>
    <col min="57" max="77" width="11.00390625" style="5" customWidth="1"/>
    <col min="78" max="16384" width="11.00390625" style="0" customWidth="1"/>
  </cols>
  <sheetData>
    <row r="1" spans="52:77" s="57" customFormat="1" ht="54.75" customHeight="1">
      <c r="AZ1" s="154"/>
      <c r="BA1" s="154"/>
      <c r="BB1" s="223"/>
      <c r="BC1" s="154"/>
      <c r="BD1" s="154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</row>
    <row r="2" spans="1:77" s="58" customFormat="1" ht="24.75" customHeight="1">
      <c r="A2" s="870" t="s">
        <v>25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870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B2" s="870"/>
      <c r="BC2" s="870"/>
      <c r="BD2" s="870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</row>
    <row r="3" spans="2:77" s="58" customFormat="1" ht="15" customHeight="1"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AZ3" s="155"/>
      <c r="BA3" s="155"/>
      <c r="BB3" s="224"/>
      <c r="BC3" s="155"/>
      <c r="BD3" s="155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</row>
    <row r="4" spans="1:77" s="58" customFormat="1" ht="24.75" customHeight="1">
      <c r="A4" s="886" t="s">
        <v>72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6"/>
      <c r="AJ4" s="886"/>
      <c r="AK4" s="886"/>
      <c r="AL4" s="886"/>
      <c r="AM4" s="886"/>
      <c r="AN4" s="886"/>
      <c r="AO4" s="886"/>
      <c r="AP4" s="886"/>
      <c r="AQ4" s="886"/>
      <c r="AR4" s="886"/>
      <c r="AS4" s="886"/>
      <c r="AT4" s="886"/>
      <c r="AU4" s="886"/>
      <c r="AV4" s="886"/>
      <c r="AW4" s="886"/>
      <c r="AX4" s="886"/>
      <c r="AY4" s="886"/>
      <c r="AZ4" s="886"/>
      <c r="BA4" s="886"/>
      <c r="BB4" s="886"/>
      <c r="BC4" s="886"/>
      <c r="BD4" s="886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</row>
    <row r="5" spans="1:77" s="58" customFormat="1" ht="30" customHeight="1">
      <c r="A5" s="887" t="s">
        <v>130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887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</row>
    <row r="6" spans="1:77" s="58" customFormat="1" ht="24.75" customHeight="1">
      <c r="A6" s="844" t="s">
        <v>74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/>
      <c r="AR6" s="844"/>
      <c r="AS6" s="844"/>
      <c r="AT6" s="844"/>
      <c r="AU6" s="844"/>
      <c r="AV6" s="844"/>
      <c r="AW6" s="844"/>
      <c r="AX6" s="844"/>
      <c r="AY6" s="844"/>
      <c r="AZ6" s="844"/>
      <c r="BA6" s="844"/>
      <c r="BB6" s="844"/>
      <c r="BC6" s="844"/>
      <c r="BD6" s="84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</row>
    <row r="7" spans="1:77" s="58" customFormat="1" ht="15" customHeight="1">
      <c r="A7" s="844"/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  <c r="BC7" s="844"/>
      <c r="BD7" s="84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</row>
    <row r="8" spans="1:77" s="58" customFormat="1" ht="24.75" customHeight="1">
      <c r="A8" s="843" t="s">
        <v>75</v>
      </c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843"/>
      <c r="AL8" s="843"/>
      <c r="AM8" s="843"/>
      <c r="AN8" s="843"/>
      <c r="AO8" s="843"/>
      <c r="AP8" s="843"/>
      <c r="AQ8" s="843"/>
      <c r="AR8" s="843"/>
      <c r="AS8" s="843"/>
      <c r="AT8" s="843"/>
      <c r="AU8" s="843"/>
      <c r="AV8" s="843"/>
      <c r="AW8" s="843"/>
      <c r="AX8" s="843"/>
      <c r="AY8" s="843"/>
      <c r="AZ8" s="843"/>
      <c r="BA8" s="843"/>
      <c r="BB8" s="843"/>
      <c r="BC8" s="843"/>
      <c r="BD8" s="843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</row>
    <row r="9" spans="1:77" s="57" customFormat="1" ht="49.5" customHeight="1">
      <c r="A9" s="843"/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43"/>
      <c r="AG9" s="843"/>
      <c r="AH9" s="843"/>
      <c r="AI9" s="843"/>
      <c r="AJ9" s="843"/>
      <c r="AK9" s="843"/>
      <c r="AL9" s="843"/>
      <c r="AM9" s="843"/>
      <c r="AN9" s="843"/>
      <c r="AO9" s="843"/>
      <c r="AP9" s="843"/>
      <c r="AQ9" s="843"/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84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</row>
    <row r="10" spans="1:77" s="57" customFormat="1" ht="49.5" customHeight="1" thickBo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223"/>
      <c r="BC10" s="59"/>
      <c r="BD10" s="59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</row>
    <row r="11" spans="1:56" ht="28.5" customHeight="1" thickBot="1">
      <c r="A11" s="883" t="s">
        <v>26</v>
      </c>
      <c r="B11" s="908" t="s">
        <v>76</v>
      </c>
      <c r="C11" s="875" t="s">
        <v>28</v>
      </c>
      <c r="D11" s="878"/>
      <c r="E11" s="875" t="s">
        <v>19</v>
      </c>
      <c r="F11" s="910"/>
      <c r="G11" s="910"/>
      <c r="H11" s="910"/>
      <c r="I11" s="911"/>
      <c r="J11" s="875" t="s">
        <v>43</v>
      </c>
      <c r="K11" s="906"/>
      <c r="L11" s="906"/>
      <c r="M11" s="906"/>
      <c r="N11" s="906"/>
      <c r="O11" s="906"/>
      <c r="P11" s="906"/>
      <c r="Q11" s="906"/>
      <c r="R11" s="906"/>
      <c r="S11" s="906"/>
      <c r="T11" s="907"/>
      <c r="U11" s="437"/>
      <c r="V11" s="437"/>
      <c r="W11" s="438"/>
      <c r="X11" s="875" t="s">
        <v>83</v>
      </c>
      <c r="Y11" s="877"/>
      <c r="Z11" s="877"/>
      <c r="AA11" s="877"/>
      <c r="AB11" s="877"/>
      <c r="AC11" s="876"/>
      <c r="AD11" s="875" t="s">
        <v>134</v>
      </c>
      <c r="AE11" s="876"/>
      <c r="AF11" s="230"/>
      <c r="AG11" s="848" t="s">
        <v>87</v>
      </c>
      <c r="AH11" s="880" t="s">
        <v>89</v>
      </c>
      <c r="AI11" s="881"/>
      <c r="AJ11" s="881"/>
      <c r="AK11" s="881"/>
      <c r="AL11" s="881"/>
      <c r="AM11" s="881"/>
      <c r="AN11" s="882"/>
      <c r="AO11" s="135"/>
      <c r="AP11" s="955" t="s">
        <v>96</v>
      </c>
      <c r="AQ11" s="956"/>
      <c r="AR11" s="913"/>
      <c r="AS11" s="134"/>
      <c r="AT11" s="955" t="s">
        <v>98</v>
      </c>
      <c r="AU11" s="956"/>
      <c r="AV11" s="956"/>
      <c r="AW11" s="956"/>
      <c r="AX11" s="956"/>
      <c r="AY11" s="913"/>
      <c r="AZ11" s="220"/>
      <c r="BA11" s="486" t="s">
        <v>0</v>
      </c>
      <c r="BC11" s="952" t="s">
        <v>187</v>
      </c>
      <c r="BD11" s="953"/>
    </row>
    <row r="12" spans="1:56" ht="92.25" customHeight="1" thickBot="1">
      <c r="A12" s="884"/>
      <c r="B12" s="909"/>
      <c r="C12" s="708" t="s">
        <v>27</v>
      </c>
      <c r="D12" s="709" t="s">
        <v>29</v>
      </c>
      <c r="E12" s="441" t="s">
        <v>31</v>
      </c>
      <c r="F12" s="442" t="s">
        <v>19</v>
      </c>
      <c r="G12" s="442" t="s">
        <v>35</v>
      </c>
      <c r="H12" s="982" t="s">
        <v>77</v>
      </c>
      <c r="I12" s="983"/>
      <c r="J12" s="893" t="s">
        <v>38</v>
      </c>
      <c r="K12" s="914"/>
      <c r="L12" s="851" t="s">
        <v>40</v>
      </c>
      <c r="M12" s="852"/>
      <c r="N12" s="853"/>
      <c r="O12" s="863" t="s">
        <v>78</v>
      </c>
      <c r="P12" s="864"/>
      <c r="Q12" s="863" t="s">
        <v>80</v>
      </c>
      <c r="R12" s="864"/>
      <c r="S12" s="888" t="s">
        <v>81</v>
      </c>
      <c r="T12" s="890" t="s">
        <v>42</v>
      </c>
      <c r="U12" s="920" t="s">
        <v>45</v>
      </c>
      <c r="V12" s="888" t="s">
        <v>82</v>
      </c>
      <c r="W12" s="922" t="s">
        <v>47</v>
      </c>
      <c r="X12" s="987" t="s">
        <v>48</v>
      </c>
      <c r="Y12" s="988"/>
      <c r="Z12" s="988"/>
      <c r="AA12" s="989"/>
      <c r="AB12" s="989"/>
      <c r="AC12" s="989"/>
      <c r="AD12" s="848" t="s">
        <v>84</v>
      </c>
      <c r="AE12" s="845" t="s">
        <v>122</v>
      </c>
      <c r="AF12" s="134"/>
      <c r="AG12" s="849"/>
      <c r="AH12" s="467" t="s">
        <v>53</v>
      </c>
      <c r="AI12" s="867" t="s">
        <v>90</v>
      </c>
      <c r="AJ12" s="868"/>
      <c r="AK12" s="869"/>
      <c r="AL12" s="468"/>
      <c r="AM12" s="469" t="s">
        <v>91</v>
      </c>
      <c r="AN12" s="470" t="s">
        <v>92</v>
      </c>
      <c r="AO12" s="136"/>
      <c r="AP12" s="479" t="s">
        <v>93</v>
      </c>
      <c r="AQ12" s="480" t="s">
        <v>94</v>
      </c>
      <c r="AR12" s="470" t="s">
        <v>95</v>
      </c>
      <c r="AS12" s="134"/>
      <c r="AT12" s="959" t="s">
        <v>99</v>
      </c>
      <c r="AU12" s="960"/>
      <c r="AV12" s="961"/>
      <c r="AW12" s="828" t="s">
        <v>105</v>
      </c>
      <c r="AX12" s="834" t="s">
        <v>103</v>
      </c>
      <c r="AY12" s="962" t="s">
        <v>104</v>
      </c>
      <c r="AZ12" s="221"/>
      <c r="BA12" s="949" t="s">
        <v>127</v>
      </c>
      <c r="BC12" s="949" t="s">
        <v>183</v>
      </c>
      <c r="BD12" s="949" t="s">
        <v>184</v>
      </c>
    </row>
    <row r="13" spans="1:56" ht="49.5" customHeight="1">
      <c r="A13" s="884"/>
      <c r="B13" s="909"/>
      <c r="C13" s="990" t="s">
        <v>30</v>
      </c>
      <c r="D13" s="902" t="s">
        <v>190</v>
      </c>
      <c r="E13" s="444" t="s">
        <v>32</v>
      </c>
      <c r="F13" s="445" t="s">
        <v>34</v>
      </c>
      <c r="G13" s="446"/>
      <c r="H13" s="447" t="s">
        <v>79</v>
      </c>
      <c r="I13" s="448" t="s">
        <v>37</v>
      </c>
      <c r="J13" s="915"/>
      <c r="K13" s="916"/>
      <c r="L13" s="854"/>
      <c r="M13" s="855"/>
      <c r="N13" s="856"/>
      <c r="O13" s="865"/>
      <c r="P13" s="866"/>
      <c r="Q13" s="865"/>
      <c r="R13" s="866"/>
      <c r="S13" s="889"/>
      <c r="T13" s="891"/>
      <c r="U13" s="921"/>
      <c r="V13" s="889"/>
      <c r="W13" s="923"/>
      <c r="X13" s="871" t="s">
        <v>85</v>
      </c>
      <c r="Y13" s="872"/>
      <c r="Z13" s="872"/>
      <c r="AA13" s="872" t="s">
        <v>80</v>
      </c>
      <c r="AB13" s="872"/>
      <c r="AC13" s="698"/>
      <c r="AD13" s="849"/>
      <c r="AE13" s="846"/>
      <c r="AF13" s="134"/>
      <c r="AG13" s="850"/>
      <c r="AH13" s="467" t="s">
        <v>53</v>
      </c>
      <c r="AI13" s="467" t="s">
        <v>55</v>
      </c>
      <c r="AJ13" s="467" t="s">
        <v>56</v>
      </c>
      <c r="AK13" s="467" t="s">
        <v>57</v>
      </c>
      <c r="AL13" s="467" t="s">
        <v>58</v>
      </c>
      <c r="AM13" s="468"/>
      <c r="AN13" s="471"/>
      <c r="AO13" s="137"/>
      <c r="AP13" s="861" t="s">
        <v>60</v>
      </c>
      <c r="AQ13" s="859" t="s">
        <v>59</v>
      </c>
      <c r="AR13" s="857" t="s">
        <v>61</v>
      </c>
      <c r="AS13" s="134"/>
      <c r="AT13" s="995" t="s">
        <v>100</v>
      </c>
      <c r="AU13" s="993" t="s">
        <v>101</v>
      </c>
      <c r="AV13" s="1030" t="s">
        <v>102</v>
      </c>
      <c r="AW13" s="829"/>
      <c r="AX13" s="835"/>
      <c r="AY13" s="963"/>
      <c r="AZ13" s="221"/>
      <c r="BA13" s="950"/>
      <c r="BC13" s="950"/>
      <c r="BD13" s="950"/>
    </row>
    <row r="14" spans="1:56" ht="42" customHeight="1">
      <c r="A14" s="884"/>
      <c r="B14" s="909"/>
      <c r="C14" s="991"/>
      <c r="D14" s="903"/>
      <c r="E14" s="449"/>
      <c r="F14" s="446"/>
      <c r="G14" s="446"/>
      <c r="H14" s="447" t="s">
        <v>36</v>
      </c>
      <c r="I14" s="450"/>
      <c r="J14" s="451"/>
      <c r="K14" s="446"/>
      <c r="L14" s="446"/>
      <c r="M14" s="446"/>
      <c r="N14" s="446"/>
      <c r="O14" s="446"/>
      <c r="P14" s="446"/>
      <c r="Q14" s="446"/>
      <c r="R14" s="446"/>
      <c r="S14" s="446" t="s">
        <v>3</v>
      </c>
      <c r="T14" s="891"/>
      <c r="U14" s="446" t="s">
        <v>44</v>
      </c>
      <c r="V14" s="447"/>
      <c r="W14" s="446" t="s">
        <v>46</v>
      </c>
      <c r="X14" s="451" t="s">
        <v>49</v>
      </c>
      <c r="Y14" s="446"/>
      <c r="Z14" s="452" t="s">
        <v>86</v>
      </c>
      <c r="AA14" s="446" t="s">
        <v>49</v>
      </c>
      <c r="AB14" s="452" t="s">
        <v>86</v>
      </c>
      <c r="AC14" s="698"/>
      <c r="AD14" s="850"/>
      <c r="AE14" s="847"/>
      <c r="AF14" s="134"/>
      <c r="AG14" s="472" t="s">
        <v>88</v>
      </c>
      <c r="AH14" s="473" t="s">
        <v>54</v>
      </c>
      <c r="AI14" s="474">
        <v>1.01</v>
      </c>
      <c r="AJ14" s="474">
        <v>1.1</v>
      </c>
      <c r="AK14" s="474">
        <v>1.3</v>
      </c>
      <c r="AL14" s="474">
        <v>2</v>
      </c>
      <c r="AM14" s="474">
        <v>1</v>
      </c>
      <c r="AN14" s="475">
        <v>1</v>
      </c>
      <c r="AO14" s="138"/>
      <c r="AP14" s="862"/>
      <c r="AQ14" s="860"/>
      <c r="AR14" s="858"/>
      <c r="AS14" s="134"/>
      <c r="AT14" s="996"/>
      <c r="AU14" s="994"/>
      <c r="AV14" s="1031"/>
      <c r="AW14" s="830"/>
      <c r="AX14" s="836"/>
      <c r="AY14" s="964"/>
      <c r="AZ14" s="221"/>
      <c r="BA14" s="951"/>
      <c r="BC14" s="951"/>
      <c r="BD14" s="951"/>
    </row>
    <row r="15" spans="1:56" ht="16.5" thickBot="1">
      <c r="A15" s="885"/>
      <c r="B15" s="455" t="s">
        <v>62</v>
      </c>
      <c r="C15" s="992"/>
      <c r="D15" s="904"/>
      <c r="E15" s="456" t="s">
        <v>21</v>
      </c>
      <c r="F15" s="457" t="s">
        <v>33</v>
      </c>
      <c r="G15" s="458" t="s">
        <v>21</v>
      </c>
      <c r="H15" s="459">
        <v>0</v>
      </c>
      <c r="I15" s="460" t="s">
        <v>21</v>
      </c>
      <c r="J15" s="456" t="s">
        <v>39</v>
      </c>
      <c r="K15" s="458" t="s">
        <v>21</v>
      </c>
      <c r="L15" s="458" t="s">
        <v>41</v>
      </c>
      <c r="M15" s="458" t="s">
        <v>39</v>
      </c>
      <c r="N15" s="458" t="s">
        <v>21</v>
      </c>
      <c r="O15" s="458" t="s">
        <v>39</v>
      </c>
      <c r="P15" s="458" t="s">
        <v>21</v>
      </c>
      <c r="Q15" s="458" t="s">
        <v>39</v>
      </c>
      <c r="R15" s="458" t="s">
        <v>21</v>
      </c>
      <c r="S15" s="458" t="s">
        <v>39</v>
      </c>
      <c r="T15" s="892"/>
      <c r="U15" s="461" t="s">
        <v>39</v>
      </c>
      <c r="V15" s="458" t="s">
        <v>21</v>
      </c>
      <c r="W15" s="462" t="s">
        <v>39</v>
      </c>
      <c r="X15" s="463" t="s">
        <v>50</v>
      </c>
      <c r="Y15" s="457"/>
      <c r="Z15" s="457" t="s">
        <v>51</v>
      </c>
      <c r="AA15" s="457" t="s">
        <v>50</v>
      </c>
      <c r="AB15" s="457" t="s">
        <v>51</v>
      </c>
      <c r="AC15" s="457"/>
      <c r="AD15" s="463"/>
      <c r="AE15" s="464"/>
      <c r="AF15" s="134"/>
      <c r="AG15" s="701" t="s">
        <v>50</v>
      </c>
      <c r="AH15" s="702" t="s">
        <v>21</v>
      </c>
      <c r="AI15" s="477" t="s">
        <v>21</v>
      </c>
      <c r="AJ15" s="477" t="s">
        <v>21</v>
      </c>
      <c r="AK15" s="477" t="s">
        <v>21</v>
      </c>
      <c r="AL15" s="477" t="s">
        <v>21</v>
      </c>
      <c r="AM15" s="477" t="s">
        <v>21</v>
      </c>
      <c r="AN15" s="478" t="s">
        <v>21</v>
      </c>
      <c r="AO15" s="137"/>
      <c r="AP15" s="481" t="s">
        <v>97</v>
      </c>
      <c r="AQ15" s="482" t="s">
        <v>97</v>
      </c>
      <c r="AR15" s="483" t="s">
        <v>97</v>
      </c>
      <c r="AS15" s="134"/>
      <c r="AT15" s="484" t="s">
        <v>21</v>
      </c>
      <c r="AU15" s="485" t="s">
        <v>21</v>
      </c>
      <c r="AV15" s="485" t="s">
        <v>21</v>
      </c>
      <c r="AW15" s="485" t="s">
        <v>21</v>
      </c>
      <c r="AX15" s="485" t="s">
        <v>21</v>
      </c>
      <c r="AY15" s="478" t="s">
        <v>21</v>
      </c>
      <c r="AZ15" s="222"/>
      <c r="BA15" s="487" t="s">
        <v>21</v>
      </c>
      <c r="BC15" s="487" t="s">
        <v>185</v>
      </c>
      <c r="BD15" s="704" t="s">
        <v>185</v>
      </c>
    </row>
    <row r="16" spans="1:77" s="106" customFormat="1" ht="25.5" customHeight="1">
      <c r="A16" s="984" t="s">
        <v>63</v>
      </c>
      <c r="B16" s="45">
        <v>1</v>
      </c>
      <c r="C16" s="45" t="s">
        <v>68</v>
      </c>
      <c r="D16" s="55"/>
      <c r="E16" s="42">
        <v>1399</v>
      </c>
      <c r="F16" s="31">
        <v>0.4</v>
      </c>
      <c r="G16" s="43">
        <f aca="true" t="shared" si="0" ref="G16:G27">E16*F16</f>
        <v>559.6</v>
      </c>
      <c r="H16" s="43">
        <v>0</v>
      </c>
      <c r="I16" s="43">
        <f aca="true" t="shared" si="1" ref="I16:I27">G16+G16*$H$15</f>
        <v>559.6</v>
      </c>
      <c r="J16" s="56">
        <v>1</v>
      </c>
      <c r="K16" s="43">
        <f aca="true" t="shared" si="2" ref="K16:K27">J16*I16</f>
        <v>559.6</v>
      </c>
      <c r="L16" s="43"/>
      <c r="M16" s="56">
        <v>0</v>
      </c>
      <c r="N16" s="43">
        <f aca="true" t="shared" si="3" ref="N16:N27">M16*I16</f>
        <v>0</v>
      </c>
      <c r="O16" s="56">
        <v>0</v>
      </c>
      <c r="P16" s="43">
        <f aca="true" t="shared" si="4" ref="P16:P27">O16*I16</f>
        <v>0</v>
      </c>
      <c r="Q16" s="56">
        <v>0</v>
      </c>
      <c r="R16" s="43">
        <f aca="true" t="shared" si="5" ref="R16:R27">Q16*K16</f>
        <v>0</v>
      </c>
      <c r="S16" s="43">
        <f>J16+M16+O16+P16</f>
        <v>1</v>
      </c>
      <c r="T16" s="43"/>
      <c r="U16" s="41">
        <v>0.45</v>
      </c>
      <c r="V16" s="42">
        <f aca="true" t="shared" si="6" ref="V16:V27">E16*U16</f>
        <v>629.5500000000001</v>
      </c>
      <c r="W16" s="56">
        <v>0.6</v>
      </c>
      <c r="X16" s="101">
        <v>2</v>
      </c>
      <c r="Y16" s="45"/>
      <c r="Z16" s="31">
        <f aca="true" t="shared" si="7" ref="Z16:Z25">1.1+((0.5+3)*X16)</f>
        <v>8.1</v>
      </c>
      <c r="AA16" s="43"/>
      <c r="AB16" s="102"/>
      <c r="AC16" s="103"/>
      <c r="AD16" s="104" t="s">
        <v>138</v>
      </c>
      <c r="AE16" s="105"/>
      <c r="AF16" s="134"/>
      <c r="AG16" s="130">
        <f aca="true" t="shared" si="8" ref="AG16:AG27">I16/50</f>
        <v>11.192</v>
      </c>
      <c r="AH16" s="140">
        <f aca="true" t="shared" si="9" ref="AH16:AH45">33*AG16</f>
        <v>369.336</v>
      </c>
      <c r="AI16" s="141">
        <f aca="true" t="shared" si="10" ref="AI16:AI27">$AI$14*N16</f>
        <v>0</v>
      </c>
      <c r="AJ16" s="141">
        <f aca="true" t="shared" si="11" ref="AJ16:AJ27">$AJ$14*N16</f>
        <v>0</v>
      </c>
      <c r="AK16" s="141">
        <f aca="true" t="shared" si="12" ref="AK16:AK27">$AK$14*N16</f>
        <v>0</v>
      </c>
      <c r="AL16" s="142">
        <f aca="true" t="shared" si="13" ref="AL16:AL45">$AL$14*0</f>
        <v>0</v>
      </c>
      <c r="AM16" s="142">
        <f aca="true" t="shared" si="14" ref="AM16:AM27">$AM$14*P16</f>
        <v>0</v>
      </c>
      <c r="AN16" s="143">
        <f aca="true" t="shared" si="15" ref="AN16:AN45">$AM$14*0</f>
        <v>0</v>
      </c>
      <c r="AO16" s="139"/>
      <c r="AP16" s="997" t="s">
        <v>143</v>
      </c>
      <c r="AQ16" s="979" t="s">
        <v>144</v>
      </c>
      <c r="AR16" s="979" t="s">
        <v>126</v>
      </c>
      <c r="AS16" s="134"/>
      <c r="AT16" s="237"/>
      <c r="AU16" s="238"/>
      <c r="AV16" s="238"/>
      <c r="AW16" s="238"/>
      <c r="AX16" s="238"/>
      <c r="AY16" s="239"/>
      <c r="AZ16" s="134"/>
      <c r="BA16" s="233"/>
      <c r="BB16" s="5"/>
      <c r="BC16" s="703">
        <f>K16*3*4.75</f>
        <v>7974.300000000001</v>
      </c>
      <c r="BD16" s="420">
        <f>K16/120*9460</f>
        <v>44115.13333333333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s="106" customFormat="1" ht="25.5" customHeight="1">
      <c r="A17" s="985"/>
      <c r="B17" s="39">
        <v>2</v>
      </c>
      <c r="C17" s="45" t="s">
        <v>68</v>
      </c>
      <c r="D17" s="44"/>
      <c r="E17" s="40">
        <v>1399</v>
      </c>
      <c r="F17" s="31">
        <v>0.4</v>
      </c>
      <c r="G17" s="43">
        <f t="shared" si="0"/>
        <v>559.6</v>
      </c>
      <c r="H17" s="43">
        <v>0</v>
      </c>
      <c r="I17" s="43">
        <f t="shared" si="1"/>
        <v>559.6</v>
      </c>
      <c r="J17" s="56">
        <v>1</v>
      </c>
      <c r="K17" s="43">
        <f t="shared" si="2"/>
        <v>559.6</v>
      </c>
      <c r="L17" s="43"/>
      <c r="M17" s="56">
        <v>0</v>
      </c>
      <c r="N17" s="43">
        <f t="shared" si="3"/>
        <v>0</v>
      </c>
      <c r="O17" s="56">
        <v>0</v>
      </c>
      <c r="P17" s="43">
        <f t="shared" si="4"/>
        <v>0</v>
      </c>
      <c r="Q17" s="56">
        <v>0</v>
      </c>
      <c r="R17" s="43">
        <f t="shared" si="5"/>
        <v>0</v>
      </c>
      <c r="S17" s="43"/>
      <c r="T17" s="43"/>
      <c r="U17" s="41">
        <v>0.45</v>
      </c>
      <c r="V17" s="42">
        <f t="shared" si="6"/>
        <v>629.5500000000001</v>
      </c>
      <c r="W17" s="56">
        <v>0.6</v>
      </c>
      <c r="X17" s="101">
        <v>2</v>
      </c>
      <c r="Y17" s="45"/>
      <c r="Z17" s="31">
        <f t="shared" si="7"/>
        <v>8.1</v>
      </c>
      <c r="AA17" s="103"/>
      <c r="AB17" s="102"/>
      <c r="AC17" s="103"/>
      <c r="AD17" s="107" t="s">
        <v>139</v>
      </c>
      <c r="AE17" s="108"/>
      <c r="AF17" s="134"/>
      <c r="AG17" s="130">
        <f t="shared" si="8"/>
        <v>11.192</v>
      </c>
      <c r="AH17" s="144">
        <f t="shared" si="9"/>
        <v>369.336</v>
      </c>
      <c r="AI17" s="145">
        <f t="shared" si="10"/>
        <v>0</v>
      </c>
      <c r="AJ17" s="145">
        <f t="shared" si="11"/>
        <v>0</v>
      </c>
      <c r="AK17" s="145">
        <f t="shared" si="12"/>
        <v>0</v>
      </c>
      <c r="AL17" s="146">
        <f t="shared" si="13"/>
        <v>0</v>
      </c>
      <c r="AM17" s="146">
        <f t="shared" si="14"/>
        <v>0</v>
      </c>
      <c r="AN17" s="147">
        <f t="shared" si="15"/>
        <v>0</v>
      </c>
      <c r="AO17" s="139"/>
      <c r="AP17" s="998"/>
      <c r="AQ17" s="980"/>
      <c r="AR17" s="980"/>
      <c r="AS17" s="134"/>
      <c r="AT17" s="193"/>
      <c r="AU17" s="190"/>
      <c r="AV17" s="190"/>
      <c r="AW17" s="190"/>
      <c r="AX17" s="190"/>
      <c r="AY17" s="194"/>
      <c r="AZ17" s="134"/>
      <c r="BA17" s="234"/>
      <c r="BB17" s="5"/>
      <c r="BC17" s="421">
        <f aca="true" t="shared" si="16" ref="BC17:BC25">K17*3*4.75</f>
        <v>7974.300000000001</v>
      </c>
      <c r="BD17" s="705">
        <f>K17/120*9460</f>
        <v>44115.13333333333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s="106" customFormat="1" ht="25.5" customHeight="1">
      <c r="A18" s="985"/>
      <c r="B18" s="39">
        <v>3</v>
      </c>
      <c r="C18" s="45" t="s">
        <v>68</v>
      </c>
      <c r="D18" s="44"/>
      <c r="E18" s="40">
        <v>1399</v>
      </c>
      <c r="F18" s="31">
        <v>0.4</v>
      </c>
      <c r="G18" s="43">
        <f t="shared" si="0"/>
        <v>559.6</v>
      </c>
      <c r="H18" s="43">
        <v>0</v>
      </c>
      <c r="I18" s="43">
        <f t="shared" si="1"/>
        <v>559.6</v>
      </c>
      <c r="J18" s="56">
        <v>1</v>
      </c>
      <c r="K18" s="43">
        <f t="shared" si="2"/>
        <v>559.6</v>
      </c>
      <c r="L18" s="43"/>
      <c r="M18" s="56">
        <v>0</v>
      </c>
      <c r="N18" s="43">
        <f t="shared" si="3"/>
        <v>0</v>
      </c>
      <c r="O18" s="56">
        <v>0</v>
      </c>
      <c r="P18" s="43">
        <f t="shared" si="4"/>
        <v>0</v>
      </c>
      <c r="Q18" s="56">
        <v>0</v>
      </c>
      <c r="R18" s="43">
        <f t="shared" si="5"/>
        <v>0</v>
      </c>
      <c r="S18" s="43"/>
      <c r="T18" s="43"/>
      <c r="U18" s="41">
        <v>0.45</v>
      </c>
      <c r="V18" s="42">
        <f t="shared" si="6"/>
        <v>629.5500000000001</v>
      </c>
      <c r="W18" s="56">
        <v>0.6</v>
      </c>
      <c r="X18" s="101">
        <v>2</v>
      </c>
      <c r="Y18" s="45"/>
      <c r="Z18" s="31">
        <f t="shared" si="7"/>
        <v>8.1</v>
      </c>
      <c r="AA18" s="103"/>
      <c r="AB18" s="109"/>
      <c r="AC18" s="103"/>
      <c r="AD18" s="107" t="s">
        <v>139</v>
      </c>
      <c r="AE18" s="108"/>
      <c r="AF18" s="134"/>
      <c r="AG18" s="130">
        <f t="shared" si="8"/>
        <v>11.192</v>
      </c>
      <c r="AH18" s="144">
        <f t="shared" si="9"/>
        <v>369.336</v>
      </c>
      <c r="AI18" s="145">
        <f t="shared" si="10"/>
        <v>0</v>
      </c>
      <c r="AJ18" s="145">
        <f t="shared" si="11"/>
        <v>0</v>
      </c>
      <c r="AK18" s="145">
        <f t="shared" si="12"/>
        <v>0</v>
      </c>
      <c r="AL18" s="146">
        <f t="shared" si="13"/>
        <v>0</v>
      </c>
      <c r="AM18" s="146">
        <f t="shared" si="14"/>
        <v>0</v>
      </c>
      <c r="AN18" s="147">
        <f t="shared" si="15"/>
        <v>0</v>
      </c>
      <c r="AO18" s="139"/>
      <c r="AP18" s="998"/>
      <c r="AQ18" s="980"/>
      <c r="AR18" s="980"/>
      <c r="AS18" s="134"/>
      <c r="AT18" s="193"/>
      <c r="AU18" s="190"/>
      <c r="AV18" s="190"/>
      <c r="AW18" s="190"/>
      <c r="AX18" s="190"/>
      <c r="AY18" s="194"/>
      <c r="AZ18" s="134"/>
      <c r="BA18" s="234"/>
      <c r="BB18" s="5"/>
      <c r="BC18" s="421">
        <f t="shared" si="16"/>
        <v>7974.300000000001</v>
      </c>
      <c r="BD18" s="705">
        <f aca="true" t="shared" si="17" ref="BD18:BD25">K18/120*9460</f>
        <v>44115.13333333333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s="106" customFormat="1" ht="25.5" customHeight="1">
      <c r="A19" s="985"/>
      <c r="B19" s="39">
        <v>4</v>
      </c>
      <c r="C19" s="45" t="s">
        <v>68</v>
      </c>
      <c r="D19" s="44"/>
      <c r="E19" s="40">
        <v>1609</v>
      </c>
      <c r="F19" s="31">
        <v>0.4</v>
      </c>
      <c r="G19" s="43">
        <f t="shared" si="0"/>
        <v>643.6</v>
      </c>
      <c r="H19" s="43">
        <v>0</v>
      </c>
      <c r="I19" s="43">
        <f t="shared" si="1"/>
        <v>643.6</v>
      </c>
      <c r="J19" s="56">
        <v>1</v>
      </c>
      <c r="K19" s="43">
        <f t="shared" si="2"/>
        <v>643.6</v>
      </c>
      <c r="L19" s="43"/>
      <c r="M19" s="56">
        <v>0</v>
      </c>
      <c r="N19" s="43">
        <f t="shared" si="3"/>
        <v>0</v>
      </c>
      <c r="O19" s="56">
        <v>0</v>
      </c>
      <c r="P19" s="43">
        <f t="shared" si="4"/>
        <v>0</v>
      </c>
      <c r="Q19" s="56">
        <v>0</v>
      </c>
      <c r="R19" s="43">
        <f t="shared" si="5"/>
        <v>0</v>
      </c>
      <c r="S19" s="43"/>
      <c r="T19" s="43"/>
      <c r="U19" s="41">
        <v>0.45</v>
      </c>
      <c r="V19" s="42">
        <f t="shared" si="6"/>
        <v>724.0500000000001</v>
      </c>
      <c r="W19" s="56">
        <v>0.6</v>
      </c>
      <c r="X19" s="101">
        <v>2</v>
      </c>
      <c r="Y19" s="45"/>
      <c r="Z19" s="31">
        <f t="shared" si="7"/>
        <v>8.1</v>
      </c>
      <c r="AA19" s="103"/>
      <c r="AB19" s="109"/>
      <c r="AC19" s="103"/>
      <c r="AD19" s="107" t="s">
        <v>139</v>
      </c>
      <c r="AE19" s="108"/>
      <c r="AF19" s="134"/>
      <c r="AG19" s="130">
        <f t="shared" si="8"/>
        <v>12.872</v>
      </c>
      <c r="AH19" s="144">
        <f t="shared" si="9"/>
        <v>424.776</v>
      </c>
      <c r="AI19" s="145">
        <f t="shared" si="10"/>
        <v>0</v>
      </c>
      <c r="AJ19" s="145">
        <f t="shared" si="11"/>
        <v>0</v>
      </c>
      <c r="AK19" s="145">
        <f t="shared" si="12"/>
        <v>0</v>
      </c>
      <c r="AL19" s="146">
        <f t="shared" si="13"/>
        <v>0</v>
      </c>
      <c r="AM19" s="146">
        <f t="shared" si="14"/>
        <v>0</v>
      </c>
      <c r="AN19" s="147">
        <f t="shared" si="15"/>
        <v>0</v>
      </c>
      <c r="AO19" s="139"/>
      <c r="AP19" s="998"/>
      <c r="AQ19" s="980"/>
      <c r="AR19" s="980"/>
      <c r="AS19" s="134"/>
      <c r="AT19" s="193"/>
      <c r="AU19" s="190"/>
      <c r="AV19" s="190"/>
      <c r="AW19" s="190"/>
      <c r="AX19" s="190"/>
      <c r="AY19" s="194"/>
      <c r="AZ19" s="134"/>
      <c r="BA19" s="234"/>
      <c r="BB19" s="5"/>
      <c r="BC19" s="421">
        <f t="shared" si="16"/>
        <v>9171.300000000001</v>
      </c>
      <c r="BD19" s="705">
        <f t="shared" si="17"/>
        <v>50737.13333333333</v>
      </c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s="106" customFormat="1" ht="25.5" customHeight="1">
      <c r="A20" s="985"/>
      <c r="B20" s="39">
        <v>16</v>
      </c>
      <c r="C20" s="45" t="s">
        <v>68</v>
      </c>
      <c r="D20" s="44"/>
      <c r="E20" s="40">
        <v>1307</v>
      </c>
      <c r="F20" s="31">
        <v>0.4</v>
      </c>
      <c r="G20" s="43">
        <f t="shared" si="0"/>
        <v>522.8000000000001</v>
      </c>
      <c r="H20" s="43">
        <v>0</v>
      </c>
      <c r="I20" s="43">
        <f t="shared" si="1"/>
        <v>522.8000000000001</v>
      </c>
      <c r="J20" s="56">
        <v>1</v>
      </c>
      <c r="K20" s="43">
        <f t="shared" si="2"/>
        <v>522.8000000000001</v>
      </c>
      <c r="L20" s="43"/>
      <c r="M20" s="56">
        <v>0</v>
      </c>
      <c r="N20" s="43">
        <f t="shared" si="3"/>
        <v>0</v>
      </c>
      <c r="O20" s="56">
        <v>0</v>
      </c>
      <c r="P20" s="43">
        <f t="shared" si="4"/>
        <v>0</v>
      </c>
      <c r="Q20" s="56">
        <v>0</v>
      </c>
      <c r="R20" s="43">
        <f t="shared" si="5"/>
        <v>0</v>
      </c>
      <c r="S20" s="43"/>
      <c r="T20" s="43"/>
      <c r="U20" s="41">
        <v>0.45</v>
      </c>
      <c r="V20" s="42">
        <f t="shared" si="6"/>
        <v>588.15</v>
      </c>
      <c r="W20" s="56">
        <v>0.6</v>
      </c>
      <c r="X20" s="101">
        <v>2</v>
      </c>
      <c r="Y20" s="45"/>
      <c r="Z20" s="31">
        <f t="shared" si="7"/>
        <v>8.1</v>
      </c>
      <c r="AA20" s="103"/>
      <c r="AB20" s="109"/>
      <c r="AC20" s="103"/>
      <c r="AD20" s="107" t="s">
        <v>139</v>
      </c>
      <c r="AE20" s="108"/>
      <c r="AF20" s="134"/>
      <c r="AG20" s="130">
        <f t="shared" si="8"/>
        <v>10.456000000000001</v>
      </c>
      <c r="AH20" s="144">
        <f t="shared" si="9"/>
        <v>345.04800000000006</v>
      </c>
      <c r="AI20" s="145">
        <f t="shared" si="10"/>
        <v>0</v>
      </c>
      <c r="AJ20" s="145">
        <f t="shared" si="11"/>
        <v>0</v>
      </c>
      <c r="AK20" s="145">
        <f t="shared" si="12"/>
        <v>0</v>
      </c>
      <c r="AL20" s="146">
        <f t="shared" si="13"/>
        <v>0</v>
      </c>
      <c r="AM20" s="146">
        <f t="shared" si="14"/>
        <v>0</v>
      </c>
      <c r="AN20" s="147">
        <f t="shared" si="15"/>
        <v>0</v>
      </c>
      <c r="AO20" s="139"/>
      <c r="AP20" s="998"/>
      <c r="AQ20" s="980"/>
      <c r="AR20" s="980"/>
      <c r="AS20" s="134"/>
      <c r="AT20" s="193"/>
      <c r="AU20" s="190"/>
      <c r="AV20" s="190"/>
      <c r="AW20" s="190"/>
      <c r="AX20" s="190"/>
      <c r="AY20" s="194"/>
      <c r="AZ20" s="134"/>
      <c r="BA20" s="234"/>
      <c r="BB20" s="5"/>
      <c r="BC20" s="421">
        <f t="shared" si="16"/>
        <v>7449.900000000001</v>
      </c>
      <c r="BD20" s="705">
        <f t="shared" si="17"/>
        <v>41214.06666666667</v>
      </c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s="106" customFormat="1" ht="25.5" customHeight="1">
      <c r="A21" s="985"/>
      <c r="B21" s="39">
        <v>17</v>
      </c>
      <c r="C21" s="45" t="s">
        <v>68</v>
      </c>
      <c r="D21" s="44"/>
      <c r="E21" s="40">
        <v>1200</v>
      </c>
      <c r="F21" s="31">
        <v>0.4</v>
      </c>
      <c r="G21" s="43">
        <f t="shared" si="0"/>
        <v>480</v>
      </c>
      <c r="H21" s="43">
        <v>0</v>
      </c>
      <c r="I21" s="43">
        <f t="shared" si="1"/>
        <v>480</v>
      </c>
      <c r="J21" s="56">
        <v>1</v>
      </c>
      <c r="K21" s="43">
        <f t="shared" si="2"/>
        <v>480</v>
      </c>
      <c r="L21" s="43"/>
      <c r="M21" s="56">
        <v>0</v>
      </c>
      <c r="N21" s="43">
        <f t="shared" si="3"/>
        <v>0</v>
      </c>
      <c r="O21" s="56">
        <v>0</v>
      </c>
      <c r="P21" s="43">
        <f t="shared" si="4"/>
        <v>0</v>
      </c>
      <c r="Q21" s="56">
        <v>0</v>
      </c>
      <c r="R21" s="43">
        <f t="shared" si="5"/>
        <v>0</v>
      </c>
      <c r="S21" s="43"/>
      <c r="T21" s="43"/>
      <c r="U21" s="41">
        <v>0.45</v>
      </c>
      <c r="V21" s="42">
        <f t="shared" si="6"/>
        <v>540</v>
      </c>
      <c r="W21" s="56">
        <v>0.6</v>
      </c>
      <c r="X21" s="101">
        <v>2</v>
      </c>
      <c r="Y21" s="110"/>
      <c r="Z21" s="31">
        <f t="shared" si="7"/>
        <v>8.1</v>
      </c>
      <c r="AA21" s="103"/>
      <c r="AB21" s="109"/>
      <c r="AC21" s="103"/>
      <c r="AD21" s="107" t="s">
        <v>139</v>
      </c>
      <c r="AE21" s="108"/>
      <c r="AF21" s="134"/>
      <c r="AG21" s="130">
        <f t="shared" si="8"/>
        <v>9.6</v>
      </c>
      <c r="AH21" s="144">
        <f t="shared" si="9"/>
        <v>316.8</v>
      </c>
      <c r="AI21" s="145">
        <f t="shared" si="10"/>
        <v>0</v>
      </c>
      <c r="AJ21" s="145">
        <f t="shared" si="11"/>
        <v>0</v>
      </c>
      <c r="AK21" s="145">
        <f t="shared" si="12"/>
        <v>0</v>
      </c>
      <c r="AL21" s="146">
        <f t="shared" si="13"/>
        <v>0</v>
      </c>
      <c r="AM21" s="146">
        <f t="shared" si="14"/>
        <v>0</v>
      </c>
      <c r="AN21" s="147">
        <f t="shared" si="15"/>
        <v>0</v>
      </c>
      <c r="AO21" s="139"/>
      <c r="AP21" s="998"/>
      <c r="AQ21" s="980"/>
      <c r="AR21" s="980"/>
      <c r="AS21" s="134"/>
      <c r="AT21" s="193"/>
      <c r="AU21" s="190"/>
      <c r="AV21" s="190"/>
      <c r="AW21" s="190"/>
      <c r="AX21" s="190"/>
      <c r="AY21" s="194"/>
      <c r="AZ21" s="134"/>
      <c r="BA21" s="234"/>
      <c r="BB21" s="5"/>
      <c r="BC21" s="421">
        <f t="shared" si="16"/>
        <v>6840</v>
      </c>
      <c r="BD21" s="705">
        <f t="shared" si="17"/>
        <v>37840</v>
      </c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s="106" customFormat="1" ht="25.5" customHeight="1">
      <c r="A22" s="985"/>
      <c r="B22" s="39">
        <v>18</v>
      </c>
      <c r="C22" s="45" t="s">
        <v>68</v>
      </c>
      <c r="D22" s="44"/>
      <c r="E22" s="40">
        <v>1200</v>
      </c>
      <c r="F22" s="31">
        <v>0.4</v>
      </c>
      <c r="G22" s="43">
        <f t="shared" si="0"/>
        <v>480</v>
      </c>
      <c r="H22" s="43">
        <v>0</v>
      </c>
      <c r="I22" s="43">
        <f t="shared" si="1"/>
        <v>480</v>
      </c>
      <c r="J22" s="56">
        <v>1</v>
      </c>
      <c r="K22" s="43">
        <f t="shared" si="2"/>
        <v>480</v>
      </c>
      <c r="L22" s="43"/>
      <c r="M22" s="56">
        <v>0</v>
      </c>
      <c r="N22" s="43">
        <f t="shared" si="3"/>
        <v>0</v>
      </c>
      <c r="O22" s="56">
        <v>0</v>
      </c>
      <c r="P22" s="43">
        <f t="shared" si="4"/>
        <v>0</v>
      </c>
      <c r="Q22" s="56">
        <v>0</v>
      </c>
      <c r="R22" s="43">
        <f t="shared" si="5"/>
        <v>0</v>
      </c>
      <c r="S22" s="43"/>
      <c r="T22" s="43"/>
      <c r="U22" s="41">
        <v>0.45</v>
      </c>
      <c r="V22" s="42">
        <f t="shared" si="6"/>
        <v>540</v>
      </c>
      <c r="W22" s="56">
        <v>0.6</v>
      </c>
      <c r="X22" s="101">
        <v>2</v>
      </c>
      <c r="Y22" s="110"/>
      <c r="Z22" s="31">
        <f t="shared" si="7"/>
        <v>8.1</v>
      </c>
      <c r="AA22" s="103"/>
      <c r="AB22" s="109"/>
      <c r="AC22" s="103"/>
      <c r="AD22" s="107" t="s">
        <v>139</v>
      </c>
      <c r="AE22" s="108"/>
      <c r="AF22" s="134"/>
      <c r="AG22" s="130">
        <f t="shared" si="8"/>
        <v>9.6</v>
      </c>
      <c r="AH22" s="144">
        <f t="shared" si="9"/>
        <v>316.8</v>
      </c>
      <c r="AI22" s="145">
        <f t="shared" si="10"/>
        <v>0</v>
      </c>
      <c r="AJ22" s="145">
        <f t="shared" si="11"/>
        <v>0</v>
      </c>
      <c r="AK22" s="145">
        <f t="shared" si="12"/>
        <v>0</v>
      </c>
      <c r="AL22" s="146">
        <f t="shared" si="13"/>
        <v>0</v>
      </c>
      <c r="AM22" s="146">
        <f t="shared" si="14"/>
        <v>0</v>
      </c>
      <c r="AN22" s="147">
        <f t="shared" si="15"/>
        <v>0</v>
      </c>
      <c r="AO22" s="139"/>
      <c r="AP22" s="998"/>
      <c r="AQ22" s="980"/>
      <c r="AR22" s="980"/>
      <c r="AS22" s="134"/>
      <c r="AT22" s="193"/>
      <c r="AU22" s="190"/>
      <c r="AV22" s="190"/>
      <c r="AW22" s="190"/>
      <c r="AX22" s="190"/>
      <c r="AY22" s="194"/>
      <c r="AZ22" s="134"/>
      <c r="BA22" s="234"/>
      <c r="BB22" s="5"/>
      <c r="BC22" s="421">
        <f t="shared" si="16"/>
        <v>6840</v>
      </c>
      <c r="BD22" s="705">
        <f t="shared" si="17"/>
        <v>37840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s="106" customFormat="1" ht="25.5" customHeight="1">
      <c r="A23" s="985"/>
      <c r="B23" s="39">
        <v>19</v>
      </c>
      <c r="C23" s="45" t="s">
        <v>68</v>
      </c>
      <c r="D23" s="44"/>
      <c r="E23" s="40">
        <v>1200</v>
      </c>
      <c r="F23" s="31">
        <v>0.4</v>
      </c>
      <c r="G23" s="43">
        <f t="shared" si="0"/>
        <v>480</v>
      </c>
      <c r="H23" s="43">
        <v>0</v>
      </c>
      <c r="I23" s="43">
        <f t="shared" si="1"/>
        <v>480</v>
      </c>
      <c r="J23" s="56">
        <v>1</v>
      </c>
      <c r="K23" s="43">
        <f t="shared" si="2"/>
        <v>480</v>
      </c>
      <c r="L23" s="43"/>
      <c r="M23" s="56">
        <v>0</v>
      </c>
      <c r="N23" s="43">
        <f t="shared" si="3"/>
        <v>0</v>
      </c>
      <c r="O23" s="56">
        <v>0</v>
      </c>
      <c r="P23" s="43">
        <f t="shared" si="4"/>
        <v>0</v>
      </c>
      <c r="Q23" s="56">
        <v>0</v>
      </c>
      <c r="R23" s="43">
        <f t="shared" si="5"/>
        <v>0</v>
      </c>
      <c r="S23" s="43"/>
      <c r="T23" s="43"/>
      <c r="U23" s="41">
        <v>0.45</v>
      </c>
      <c r="V23" s="42">
        <f t="shared" si="6"/>
        <v>540</v>
      </c>
      <c r="W23" s="56">
        <v>0.6</v>
      </c>
      <c r="X23" s="101">
        <v>2</v>
      </c>
      <c r="Y23" s="110"/>
      <c r="Z23" s="31">
        <f t="shared" si="7"/>
        <v>8.1</v>
      </c>
      <c r="AA23" s="103"/>
      <c r="AB23" s="109"/>
      <c r="AC23" s="103"/>
      <c r="AD23" s="107" t="s">
        <v>139</v>
      </c>
      <c r="AE23" s="108"/>
      <c r="AF23" s="134"/>
      <c r="AG23" s="130">
        <f t="shared" si="8"/>
        <v>9.6</v>
      </c>
      <c r="AH23" s="144">
        <f t="shared" si="9"/>
        <v>316.8</v>
      </c>
      <c r="AI23" s="145">
        <f t="shared" si="10"/>
        <v>0</v>
      </c>
      <c r="AJ23" s="145">
        <f t="shared" si="11"/>
        <v>0</v>
      </c>
      <c r="AK23" s="145">
        <f t="shared" si="12"/>
        <v>0</v>
      </c>
      <c r="AL23" s="146">
        <f t="shared" si="13"/>
        <v>0</v>
      </c>
      <c r="AM23" s="146">
        <f t="shared" si="14"/>
        <v>0</v>
      </c>
      <c r="AN23" s="147">
        <f t="shared" si="15"/>
        <v>0</v>
      </c>
      <c r="AO23" s="139"/>
      <c r="AP23" s="998"/>
      <c r="AQ23" s="980"/>
      <c r="AR23" s="980"/>
      <c r="AS23" s="134"/>
      <c r="AT23" s="193"/>
      <c r="AU23" s="190"/>
      <c r="AV23" s="190"/>
      <c r="AW23" s="190"/>
      <c r="AX23" s="190"/>
      <c r="AY23" s="194"/>
      <c r="AZ23" s="134"/>
      <c r="BA23" s="234"/>
      <c r="BB23" s="5"/>
      <c r="BC23" s="421">
        <f t="shared" si="16"/>
        <v>6840</v>
      </c>
      <c r="BD23" s="705">
        <f t="shared" si="17"/>
        <v>37840</v>
      </c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s="106" customFormat="1" ht="25.5" customHeight="1">
      <c r="A24" s="985"/>
      <c r="B24" s="39">
        <v>20</v>
      </c>
      <c r="C24" s="45" t="s">
        <v>68</v>
      </c>
      <c r="D24" s="44"/>
      <c r="E24" s="40">
        <v>1200</v>
      </c>
      <c r="F24" s="31">
        <v>0.4</v>
      </c>
      <c r="G24" s="43">
        <f t="shared" si="0"/>
        <v>480</v>
      </c>
      <c r="H24" s="43">
        <v>0</v>
      </c>
      <c r="I24" s="43">
        <f t="shared" si="1"/>
        <v>480</v>
      </c>
      <c r="J24" s="56">
        <v>1</v>
      </c>
      <c r="K24" s="43">
        <f t="shared" si="2"/>
        <v>480</v>
      </c>
      <c r="L24" s="43"/>
      <c r="M24" s="56">
        <v>0</v>
      </c>
      <c r="N24" s="43">
        <f t="shared" si="3"/>
        <v>0</v>
      </c>
      <c r="O24" s="56">
        <v>0</v>
      </c>
      <c r="P24" s="43">
        <f t="shared" si="4"/>
        <v>0</v>
      </c>
      <c r="Q24" s="56">
        <v>0</v>
      </c>
      <c r="R24" s="43">
        <f t="shared" si="5"/>
        <v>0</v>
      </c>
      <c r="S24" s="43"/>
      <c r="T24" s="43"/>
      <c r="U24" s="41">
        <v>0.45</v>
      </c>
      <c r="V24" s="42">
        <f t="shared" si="6"/>
        <v>540</v>
      </c>
      <c r="W24" s="56">
        <v>0.6</v>
      </c>
      <c r="X24" s="101">
        <v>2</v>
      </c>
      <c r="Y24" s="39"/>
      <c r="Z24" s="31">
        <f t="shared" si="7"/>
        <v>8.1</v>
      </c>
      <c r="AA24" s="103"/>
      <c r="AB24" s="109"/>
      <c r="AC24" s="103"/>
      <c r="AD24" s="107" t="s">
        <v>139</v>
      </c>
      <c r="AE24" s="108"/>
      <c r="AF24" s="134"/>
      <c r="AG24" s="130">
        <f t="shared" si="8"/>
        <v>9.6</v>
      </c>
      <c r="AH24" s="144">
        <f t="shared" si="9"/>
        <v>316.8</v>
      </c>
      <c r="AI24" s="145">
        <f t="shared" si="10"/>
        <v>0</v>
      </c>
      <c r="AJ24" s="145">
        <f t="shared" si="11"/>
        <v>0</v>
      </c>
      <c r="AK24" s="145">
        <f t="shared" si="12"/>
        <v>0</v>
      </c>
      <c r="AL24" s="146">
        <f t="shared" si="13"/>
        <v>0</v>
      </c>
      <c r="AM24" s="146">
        <f t="shared" si="14"/>
        <v>0</v>
      </c>
      <c r="AN24" s="147">
        <f t="shared" si="15"/>
        <v>0</v>
      </c>
      <c r="AO24" s="139"/>
      <c r="AP24" s="998"/>
      <c r="AQ24" s="980"/>
      <c r="AR24" s="980"/>
      <c r="AS24" s="134"/>
      <c r="AT24" s="193"/>
      <c r="AU24" s="190"/>
      <c r="AV24" s="190"/>
      <c r="AW24" s="190"/>
      <c r="AX24" s="190"/>
      <c r="AY24" s="194"/>
      <c r="AZ24" s="134"/>
      <c r="BA24" s="234"/>
      <c r="BB24" s="5"/>
      <c r="BC24" s="421">
        <f t="shared" si="16"/>
        <v>6840</v>
      </c>
      <c r="BD24" s="705">
        <f t="shared" si="17"/>
        <v>37840</v>
      </c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s="106" customFormat="1" ht="25.5" customHeight="1" thickBot="1">
      <c r="A25" s="986"/>
      <c r="B25" s="73">
        <v>21</v>
      </c>
      <c r="C25" s="74" t="s">
        <v>68</v>
      </c>
      <c r="D25" s="75"/>
      <c r="E25" s="76">
        <v>1200</v>
      </c>
      <c r="F25" s="77">
        <v>0.4</v>
      </c>
      <c r="G25" s="78">
        <f t="shared" si="0"/>
        <v>480</v>
      </c>
      <c r="H25" s="78">
        <v>0</v>
      </c>
      <c r="I25" s="78">
        <f t="shared" si="1"/>
        <v>480</v>
      </c>
      <c r="J25" s="79">
        <v>1</v>
      </c>
      <c r="K25" s="78">
        <f t="shared" si="2"/>
        <v>480</v>
      </c>
      <c r="L25" s="78"/>
      <c r="M25" s="79">
        <v>0</v>
      </c>
      <c r="N25" s="78">
        <f t="shared" si="3"/>
        <v>0</v>
      </c>
      <c r="O25" s="79">
        <v>0</v>
      </c>
      <c r="P25" s="78">
        <f t="shared" si="4"/>
        <v>0</v>
      </c>
      <c r="Q25" s="79">
        <v>0</v>
      </c>
      <c r="R25" s="78">
        <f t="shared" si="5"/>
        <v>0</v>
      </c>
      <c r="S25" s="78"/>
      <c r="T25" s="78"/>
      <c r="U25" s="80">
        <v>0.45</v>
      </c>
      <c r="V25" s="111">
        <f t="shared" si="6"/>
        <v>540</v>
      </c>
      <c r="W25" s="79">
        <v>0.6</v>
      </c>
      <c r="X25" s="112">
        <v>2</v>
      </c>
      <c r="Y25" s="73"/>
      <c r="Z25" s="77">
        <f t="shared" si="7"/>
        <v>8.1</v>
      </c>
      <c r="AA25" s="113"/>
      <c r="AB25" s="114"/>
      <c r="AC25" s="113"/>
      <c r="AD25" s="115" t="s">
        <v>139</v>
      </c>
      <c r="AE25" s="116"/>
      <c r="AF25" s="134"/>
      <c r="AG25" s="131">
        <f t="shared" si="8"/>
        <v>9.6</v>
      </c>
      <c r="AH25" s="161">
        <f t="shared" si="9"/>
        <v>316.8</v>
      </c>
      <c r="AI25" s="162">
        <f t="shared" si="10"/>
        <v>0</v>
      </c>
      <c r="AJ25" s="162">
        <f t="shared" si="11"/>
        <v>0</v>
      </c>
      <c r="AK25" s="162">
        <f t="shared" si="12"/>
        <v>0</v>
      </c>
      <c r="AL25" s="163">
        <f t="shared" si="13"/>
        <v>0</v>
      </c>
      <c r="AM25" s="163">
        <f t="shared" si="14"/>
        <v>0</v>
      </c>
      <c r="AN25" s="164">
        <f t="shared" si="15"/>
        <v>0</v>
      </c>
      <c r="AO25" s="139"/>
      <c r="AP25" s="999"/>
      <c r="AQ25" s="981"/>
      <c r="AR25" s="981"/>
      <c r="AS25" s="134"/>
      <c r="AT25" s="152"/>
      <c r="AU25" s="149"/>
      <c r="AV25" s="149"/>
      <c r="AW25" s="149"/>
      <c r="AX25" s="149"/>
      <c r="AY25" s="153"/>
      <c r="AZ25" s="134"/>
      <c r="BA25" s="235"/>
      <c r="BB25" s="5"/>
      <c r="BC25" s="422">
        <f t="shared" si="16"/>
        <v>6840</v>
      </c>
      <c r="BD25" s="422">
        <f t="shared" si="17"/>
        <v>37840</v>
      </c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s="121" customFormat="1" ht="25.5" customHeight="1">
      <c r="A26" s="1006" t="s">
        <v>64</v>
      </c>
      <c r="B26" s="81">
        <v>9</v>
      </c>
      <c r="C26" s="81" t="s">
        <v>68</v>
      </c>
      <c r="D26" s="82"/>
      <c r="E26" s="83">
        <v>1177</v>
      </c>
      <c r="F26" s="84">
        <v>0.45</v>
      </c>
      <c r="G26" s="85">
        <f t="shared" si="0"/>
        <v>529.65</v>
      </c>
      <c r="H26" s="85">
        <v>0</v>
      </c>
      <c r="I26" s="85">
        <f t="shared" si="1"/>
        <v>529.65</v>
      </c>
      <c r="J26" s="86">
        <v>1</v>
      </c>
      <c r="K26" s="85">
        <f t="shared" si="2"/>
        <v>529.65</v>
      </c>
      <c r="L26" s="85"/>
      <c r="M26" s="86">
        <v>0</v>
      </c>
      <c r="N26" s="85">
        <f t="shared" si="3"/>
        <v>0</v>
      </c>
      <c r="O26" s="86">
        <v>0</v>
      </c>
      <c r="P26" s="85">
        <f t="shared" si="4"/>
        <v>0</v>
      </c>
      <c r="Q26" s="86">
        <v>0</v>
      </c>
      <c r="R26" s="85">
        <f t="shared" si="5"/>
        <v>0</v>
      </c>
      <c r="S26" s="85"/>
      <c r="T26" s="85"/>
      <c r="U26" s="87">
        <v>0.45</v>
      </c>
      <c r="V26" s="83">
        <f t="shared" si="6"/>
        <v>529.65</v>
      </c>
      <c r="W26" s="86">
        <v>0.6</v>
      </c>
      <c r="X26" s="117">
        <v>2</v>
      </c>
      <c r="Y26" s="118"/>
      <c r="Z26" s="84">
        <f>1.1+((0.5+3)*X26)</f>
        <v>8.1</v>
      </c>
      <c r="AA26" s="85"/>
      <c r="AB26" s="119"/>
      <c r="AC26" s="85"/>
      <c r="AD26" s="218" t="s">
        <v>139</v>
      </c>
      <c r="AE26" s="120"/>
      <c r="AF26" s="134"/>
      <c r="AG26" s="132">
        <f t="shared" si="8"/>
        <v>10.593</v>
      </c>
      <c r="AH26" s="157">
        <f t="shared" si="9"/>
        <v>349.569</v>
      </c>
      <c r="AI26" s="158">
        <f t="shared" si="10"/>
        <v>0</v>
      </c>
      <c r="AJ26" s="158">
        <f t="shared" si="11"/>
        <v>0</v>
      </c>
      <c r="AK26" s="158">
        <f t="shared" si="12"/>
        <v>0</v>
      </c>
      <c r="AL26" s="159">
        <f t="shared" si="13"/>
        <v>0</v>
      </c>
      <c r="AM26" s="159">
        <f t="shared" si="14"/>
        <v>0</v>
      </c>
      <c r="AN26" s="160">
        <f t="shared" si="15"/>
        <v>0</v>
      </c>
      <c r="AO26" s="139"/>
      <c r="AP26" s="1015" t="s">
        <v>142</v>
      </c>
      <c r="AQ26" s="1012" t="s">
        <v>145</v>
      </c>
      <c r="AR26" s="1024" t="s">
        <v>137</v>
      </c>
      <c r="AS26" s="134"/>
      <c r="AT26" s="165"/>
      <c r="AU26" s="158"/>
      <c r="AV26" s="158"/>
      <c r="AW26" s="158"/>
      <c r="AX26" s="158"/>
      <c r="AY26" s="166"/>
      <c r="AZ26" s="134"/>
      <c r="BA26" s="236"/>
      <c r="BB26" s="5"/>
      <c r="BC26" s="423">
        <f aca="true" t="shared" si="18" ref="BC26:BC32">K26*3*4.75</f>
        <v>7547.512499999999</v>
      </c>
      <c r="BD26" s="423">
        <f aca="true" t="shared" si="19" ref="BD26:BD32">K26/120*9460</f>
        <v>41754.075</v>
      </c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s="195" customFormat="1" ht="25.5" customHeight="1">
      <c r="A27" s="1007"/>
      <c r="B27" s="49">
        <v>10</v>
      </c>
      <c r="C27" s="46" t="s">
        <v>68</v>
      </c>
      <c r="D27" s="50"/>
      <c r="E27" s="51">
        <v>1200</v>
      </c>
      <c r="F27" s="48">
        <v>0.45</v>
      </c>
      <c r="G27" s="179">
        <f t="shared" si="0"/>
        <v>540</v>
      </c>
      <c r="H27" s="179">
        <v>0</v>
      </c>
      <c r="I27" s="179">
        <f t="shared" si="1"/>
        <v>540</v>
      </c>
      <c r="J27" s="180">
        <v>1</v>
      </c>
      <c r="K27" s="179">
        <f t="shared" si="2"/>
        <v>540</v>
      </c>
      <c r="L27" s="179"/>
      <c r="M27" s="180">
        <v>0</v>
      </c>
      <c r="N27" s="179">
        <f t="shared" si="3"/>
        <v>0</v>
      </c>
      <c r="O27" s="180">
        <v>0</v>
      </c>
      <c r="P27" s="179">
        <f t="shared" si="4"/>
        <v>0</v>
      </c>
      <c r="Q27" s="180">
        <v>0</v>
      </c>
      <c r="R27" s="179">
        <f t="shared" si="5"/>
        <v>0</v>
      </c>
      <c r="S27" s="179"/>
      <c r="T27" s="179"/>
      <c r="U27" s="181">
        <v>0.45</v>
      </c>
      <c r="V27" s="47">
        <f t="shared" si="6"/>
        <v>540</v>
      </c>
      <c r="W27" s="180">
        <v>0.6</v>
      </c>
      <c r="X27" s="182">
        <v>2</v>
      </c>
      <c r="Y27" s="183"/>
      <c r="Z27" s="48">
        <f aca="true" t="shared" si="20" ref="Z27:Z35">1.1+((0.5+3)*X27)</f>
        <v>8.1</v>
      </c>
      <c r="AA27" s="184"/>
      <c r="AB27" s="185"/>
      <c r="AC27" s="184"/>
      <c r="AD27" s="186" t="s">
        <v>121</v>
      </c>
      <c r="AE27" s="187" t="s">
        <v>123</v>
      </c>
      <c r="AF27" s="134"/>
      <c r="AG27" s="188">
        <f t="shared" si="8"/>
        <v>10.8</v>
      </c>
      <c r="AH27" s="189">
        <f t="shared" si="9"/>
        <v>356.40000000000003</v>
      </c>
      <c r="AI27" s="190">
        <f t="shared" si="10"/>
        <v>0</v>
      </c>
      <c r="AJ27" s="190">
        <f t="shared" si="11"/>
        <v>0</v>
      </c>
      <c r="AK27" s="190">
        <f t="shared" si="12"/>
        <v>0</v>
      </c>
      <c r="AL27" s="191">
        <f t="shared" si="13"/>
        <v>0</v>
      </c>
      <c r="AM27" s="191">
        <f t="shared" si="14"/>
        <v>0</v>
      </c>
      <c r="AN27" s="192">
        <f t="shared" si="15"/>
        <v>0</v>
      </c>
      <c r="AO27" s="139"/>
      <c r="AP27" s="1016"/>
      <c r="AQ27" s="1013"/>
      <c r="AR27" s="1025"/>
      <c r="AS27" s="134"/>
      <c r="AT27" s="193"/>
      <c r="AU27" s="190"/>
      <c r="AV27" s="190"/>
      <c r="AW27" s="190"/>
      <c r="AX27" s="190"/>
      <c r="AY27" s="194"/>
      <c r="AZ27" s="134"/>
      <c r="BA27" s="234"/>
      <c r="BB27" s="5"/>
      <c r="BC27" s="423">
        <f t="shared" si="18"/>
        <v>7695</v>
      </c>
      <c r="BD27" s="428">
        <f t="shared" si="19"/>
        <v>42570</v>
      </c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s="195" customFormat="1" ht="25.5" customHeight="1">
      <c r="A28" s="1007"/>
      <c r="B28" s="49">
        <v>11</v>
      </c>
      <c r="C28" s="46" t="s">
        <v>68</v>
      </c>
      <c r="D28" s="50"/>
      <c r="E28" s="51">
        <v>1200</v>
      </c>
      <c r="F28" s="48">
        <v>0.45</v>
      </c>
      <c r="G28" s="179">
        <f>E28*F28</f>
        <v>540</v>
      </c>
      <c r="H28" s="179">
        <v>0</v>
      </c>
      <c r="I28" s="179">
        <f>G28+G28*$H$15</f>
        <v>540</v>
      </c>
      <c r="J28" s="180">
        <v>1</v>
      </c>
      <c r="K28" s="179">
        <f>J28*I28</f>
        <v>540</v>
      </c>
      <c r="L28" s="179"/>
      <c r="M28" s="180">
        <v>0</v>
      </c>
      <c r="N28" s="179">
        <f>M28*I28</f>
        <v>0</v>
      </c>
      <c r="O28" s="180">
        <v>0</v>
      </c>
      <c r="P28" s="179">
        <f>O28*I28</f>
        <v>0</v>
      </c>
      <c r="Q28" s="180">
        <v>0</v>
      </c>
      <c r="R28" s="179">
        <f>Q28*K28</f>
        <v>0</v>
      </c>
      <c r="S28" s="179"/>
      <c r="T28" s="179"/>
      <c r="U28" s="181">
        <v>0.45</v>
      </c>
      <c r="V28" s="47">
        <f>E28*U28</f>
        <v>540</v>
      </c>
      <c r="W28" s="180">
        <v>0.6</v>
      </c>
      <c r="X28" s="182">
        <v>2</v>
      </c>
      <c r="Y28" s="183"/>
      <c r="Z28" s="48">
        <f t="shared" si="20"/>
        <v>8.1</v>
      </c>
      <c r="AA28" s="184"/>
      <c r="AB28" s="185"/>
      <c r="AC28" s="184"/>
      <c r="AD28" s="217" t="s">
        <v>139</v>
      </c>
      <c r="AE28" s="187" t="s">
        <v>123</v>
      </c>
      <c r="AF28" s="134"/>
      <c r="AG28" s="188">
        <f>I28/50</f>
        <v>10.8</v>
      </c>
      <c r="AH28" s="189">
        <f t="shared" si="9"/>
        <v>356.40000000000003</v>
      </c>
      <c r="AI28" s="190">
        <f>$AI$14*N28</f>
        <v>0</v>
      </c>
      <c r="AJ28" s="190">
        <f>$AJ$14*N28</f>
        <v>0</v>
      </c>
      <c r="AK28" s="190">
        <f>$AK$14*N28</f>
        <v>0</v>
      </c>
      <c r="AL28" s="191">
        <f t="shared" si="13"/>
        <v>0</v>
      </c>
      <c r="AM28" s="191">
        <f>$AM$14*P28</f>
        <v>0</v>
      </c>
      <c r="AN28" s="192">
        <f t="shared" si="15"/>
        <v>0</v>
      </c>
      <c r="AO28" s="139"/>
      <c r="AP28" s="1016"/>
      <c r="AQ28" s="1013"/>
      <c r="AR28" s="1025"/>
      <c r="AS28" s="134"/>
      <c r="AT28" s="193"/>
      <c r="AU28" s="190"/>
      <c r="AV28" s="190"/>
      <c r="AW28" s="190"/>
      <c r="AX28" s="190"/>
      <c r="AY28" s="194"/>
      <c r="AZ28" s="134"/>
      <c r="BA28" s="234"/>
      <c r="BB28" s="5"/>
      <c r="BC28" s="423">
        <f t="shared" si="18"/>
        <v>7695</v>
      </c>
      <c r="BD28" s="428">
        <f t="shared" si="19"/>
        <v>42570</v>
      </c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s="195" customFormat="1" ht="25.5" customHeight="1">
      <c r="A29" s="1007"/>
      <c r="B29" s="49">
        <v>12</v>
      </c>
      <c r="C29" s="46" t="s">
        <v>68</v>
      </c>
      <c r="D29" s="50"/>
      <c r="E29" s="51">
        <v>1200</v>
      </c>
      <c r="F29" s="48">
        <v>0.45</v>
      </c>
      <c r="G29" s="179">
        <f>E29*F29</f>
        <v>540</v>
      </c>
      <c r="H29" s="179">
        <v>0</v>
      </c>
      <c r="I29" s="179">
        <f>G29+G29*$H$15</f>
        <v>540</v>
      </c>
      <c r="J29" s="180">
        <v>1</v>
      </c>
      <c r="K29" s="179">
        <f>J29*I29</f>
        <v>540</v>
      </c>
      <c r="L29" s="179"/>
      <c r="M29" s="180">
        <v>0</v>
      </c>
      <c r="N29" s="179">
        <f>M29*I29</f>
        <v>0</v>
      </c>
      <c r="O29" s="180">
        <v>0</v>
      </c>
      <c r="P29" s="179">
        <f>O29*I29</f>
        <v>0</v>
      </c>
      <c r="Q29" s="180">
        <v>0</v>
      </c>
      <c r="R29" s="179">
        <f>Q29*K29</f>
        <v>0</v>
      </c>
      <c r="S29" s="179"/>
      <c r="T29" s="179"/>
      <c r="U29" s="181">
        <v>0.45</v>
      </c>
      <c r="V29" s="47">
        <f>E29*U29</f>
        <v>540</v>
      </c>
      <c r="W29" s="180">
        <v>0.6</v>
      </c>
      <c r="X29" s="182">
        <v>2</v>
      </c>
      <c r="Y29" s="183"/>
      <c r="Z29" s="48">
        <f t="shared" si="20"/>
        <v>8.1</v>
      </c>
      <c r="AA29" s="184"/>
      <c r="AB29" s="185"/>
      <c r="AC29" s="184"/>
      <c r="AD29" s="217" t="s">
        <v>139</v>
      </c>
      <c r="AE29" s="187" t="s">
        <v>123</v>
      </c>
      <c r="AF29" s="134"/>
      <c r="AG29" s="188">
        <f>I29/50</f>
        <v>10.8</v>
      </c>
      <c r="AH29" s="189">
        <f t="shared" si="9"/>
        <v>356.40000000000003</v>
      </c>
      <c r="AI29" s="190">
        <f>$AI$14*N29</f>
        <v>0</v>
      </c>
      <c r="AJ29" s="190">
        <f>$AJ$14*N29</f>
        <v>0</v>
      </c>
      <c r="AK29" s="190">
        <f>$AK$14*N29</f>
        <v>0</v>
      </c>
      <c r="AL29" s="191">
        <f t="shared" si="13"/>
        <v>0</v>
      </c>
      <c r="AM29" s="191">
        <f>$AM$14*P29</f>
        <v>0</v>
      </c>
      <c r="AN29" s="192">
        <f t="shared" si="15"/>
        <v>0</v>
      </c>
      <c r="AO29" s="139"/>
      <c r="AP29" s="1016"/>
      <c r="AQ29" s="1013"/>
      <c r="AR29" s="1025"/>
      <c r="AS29" s="134"/>
      <c r="AT29" s="193"/>
      <c r="AU29" s="190"/>
      <c r="AV29" s="190"/>
      <c r="AW29" s="190"/>
      <c r="AX29" s="190"/>
      <c r="AY29" s="194"/>
      <c r="AZ29" s="134"/>
      <c r="BA29" s="234"/>
      <c r="BB29" s="5"/>
      <c r="BC29" s="423">
        <f t="shared" si="18"/>
        <v>7695</v>
      </c>
      <c r="BD29" s="428">
        <f t="shared" si="19"/>
        <v>42570</v>
      </c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s="195" customFormat="1" ht="25.5" customHeight="1">
      <c r="A30" s="1007"/>
      <c r="B30" s="49">
        <v>13</v>
      </c>
      <c r="C30" s="46" t="s">
        <v>68</v>
      </c>
      <c r="D30" s="50"/>
      <c r="E30" s="51">
        <v>1200</v>
      </c>
      <c r="F30" s="48">
        <v>0.45</v>
      </c>
      <c r="G30" s="179">
        <f>E30*F30</f>
        <v>540</v>
      </c>
      <c r="H30" s="179">
        <v>0</v>
      </c>
      <c r="I30" s="179">
        <f>G30+G30*$H$15</f>
        <v>540</v>
      </c>
      <c r="J30" s="180">
        <v>1</v>
      </c>
      <c r="K30" s="179">
        <f>J30*I30</f>
        <v>540</v>
      </c>
      <c r="L30" s="179"/>
      <c r="M30" s="180">
        <v>0</v>
      </c>
      <c r="N30" s="179">
        <f>M30*I30</f>
        <v>0</v>
      </c>
      <c r="O30" s="180">
        <v>0</v>
      </c>
      <c r="P30" s="179">
        <f>O30*I30</f>
        <v>0</v>
      </c>
      <c r="Q30" s="180">
        <v>0</v>
      </c>
      <c r="R30" s="179">
        <f>Q30*K30</f>
        <v>0</v>
      </c>
      <c r="S30" s="179"/>
      <c r="T30" s="179"/>
      <c r="U30" s="181">
        <v>0.45</v>
      </c>
      <c r="V30" s="47">
        <f>E30*U30</f>
        <v>540</v>
      </c>
      <c r="W30" s="180">
        <v>0.6</v>
      </c>
      <c r="X30" s="182">
        <v>2</v>
      </c>
      <c r="Y30" s="183"/>
      <c r="Z30" s="48">
        <f t="shared" si="20"/>
        <v>8.1</v>
      </c>
      <c r="AA30" s="184"/>
      <c r="AB30" s="185"/>
      <c r="AC30" s="184"/>
      <c r="AD30" s="217" t="s">
        <v>139</v>
      </c>
      <c r="AE30" s="187" t="s">
        <v>123</v>
      </c>
      <c r="AF30" s="134"/>
      <c r="AG30" s="188">
        <f>I30/50</f>
        <v>10.8</v>
      </c>
      <c r="AH30" s="189">
        <f t="shared" si="9"/>
        <v>356.40000000000003</v>
      </c>
      <c r="AI30" s="190">
        <f>$AI$14*N30</f>
        <v>0</v>
      </c>
      <c r="AJ30" s="190">
        <f>$AJ$14*N30</f>
        <v>0</v>
      </c>
      <c r="AK30" s="190">
        <f>$AK$14*N30</f>
        <v>0</v>
      </c>
      <c r="AL30" s="191">
        <f t="shared" si="13"/>
        <v>0</v>
      </c>
      <c r="AM30" s="191">
        <f>$AM$14*P30</f>
        <v>0</v>
      </c>
      <c r="AN30" s="192">
        <f t="shared" si="15"/>
        <v>0</v>
      </c>
      <c r="AO30" s="139"/>
      <c r="AP30" s="1016"/>
      <c r="AQ30" s="1013"/>
      <c r="AR30" s="1025"/>
      <c r="AS30" s="134"/>
      <c r="AT30" s="193"/>
      <c r="AU30" s="190"/>
      <c r="AV30" s="190"/>
      <c r="AW30" s="190"/>
      <c r="AX30" s="190"/>
      <c r="AY30" s="194"/>
      <c r="AZ30" s="134"/>
      <c r="BA30" s="234"/>
      <c r="BB30" s="5"/>
      <c r="BC30" s="423">
        <f t="shared" si="18"/>
        <v>7695</v>
      </c>
      <c r="BD30" s="428">
        <f t="shared" si="19"/>
        <v>42570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s="197" customFormat="1" ht="25.5" customHeight="1" thickBot="1">
      <c r="A31" s="1008"/>
      <c r="B31" s="88">
        <v>14</v>
      </c>
      <c r="C31" s="89" t="s">
        <v>68</v>
      </c>
      <c r="D31" s="90"/>
      <c r="E31" s="91">
        <v>1200</v>
      </c>
      <c r="F31" s="92">
        <v>0.45</v>
      </c>
      <c r="G31" s="93">
        <f aca="true" t="shared" si="21" ref="G31:G36">E31*F31</f>
        <v>540</v>
      </c>
      <c r="H31" s="93">
        <v>0</v>
      </c>
      <c r="I31" s="93">
        <f aca="true" t="shared" si="22" ref="I31:I36">G31+G31*$H$15</f>
        <v>540</v>
      </c>
      <c r="J31" s="94">
        <v>1</v>
      </c>
      <c r="K31" s="93">
        <f aca="true" t="shared" si="23" ref="K31:K36">J31*I31</f>
        <v>540</v>
      </c>
      <c r="L31" s="93"/>
      <c r="M31" s="94">
        <v>0</v>
      </c>
      <c r="N31" s="93">
        <f aca="true" t="shared" si="24" ref="N31:N36">M31*I31</f>
        <v>0</v>
      </c>
      <c r="O31" s="94">
        <v>0</v>
      </c>
      <c r="P31" s="93">
        <f aca="true" t="shared" si="25" ref="P31:P36">O31*I31</f>
        <v>0</v>
      </c>
      <c r="Q31" s="94">
        <v>0</v>
      </c>
      <c r="R31" s="93">
        <f aca="true" t="shared" si="26" ref="R31:R36">Q31*K31</f>
        <v>0</v>
      </c>
      <c r="S31" s="93"/>
      <c r="T31" s="93"/>
      <c r="U31" s="95">
        <v>0.45</v>
      </c>
      <c r="V31" s="122">
        <f aca="true" t="shared" si="27" ref="V31:V36">E31*U31</f>
        <v>540</v>
      </c>
      <c r="W31" s="94">
        <v>0.6</v>
      </c>
      <c r="X31" s="123">
        <v>2</v>
      </c>
      <c r="Y31" s="124"/>
      <c r="Z31" s="216">
        <f t="shared" si="20"/>
        <v>8.1</v>
      </c>
      <c r="AA31" s="125"/>
      <c r="AB31" s="126"/>
      <c r="AC31" s="125"/>
      <c r="AD31" s="219" t="s">
        <v>139</v>
      </c>
      <c r="AE31" s="176" t="s">
        <v>123</v>
      </c>
      <c r="AF31" s="134"/>
      <c r="AG31" s="133">
        <f aca="true" t="shared" si="28" ref="AG31:AG36">I31/50</f>
        <v>10.8</v>
      </c>
      <c r="AH31" s="148">
        <f t="shared" si="9"/>
        <v>356.40000000000003</v>
      </c>
      <c r="AI31" s="149">
        <f aca="true" t="shared" si="29" ref="AI31:AI36">$AI$14*N31</f>
        <v>0</v>
      </c>
      <c r="AJ31" s="149">
        <f aca="true" t="shared" si="30" ref="AJ31:AJ36">$AJ$14*N31</f>
        <v>0</v>
      </c>
      <c r="AK31" s="149">
        <f aca="true" t="shared" si="31" ref="AK31:AK36">$AK$14*N31</f>
        <v>0</v>
      </c>
      <c r="AL31" s="150">
        <f t="shared" si="13"/>
        <v>0</v>
      </c>
      <c r="AM31" s="150">
        <f aca="true" t="shared" si="32" ref="AM31:AM36">$AM$14*P31</f>
        <v>0</v>
      </c>
      <c r="AN31" s="151">
        <f t="shared" si="15"/>
        <v>0</v>
      </c>
      <c r="AO31" s="139"/>
      <c r="AP31" s="1017"/>
      <c r="AQ31" s="1014"/>
      <c r="AR31" s="1026"/>
      <c r="AS31" s="134"/>
      <c r="AT31" s="152"/>
      <c r="AU31" s="149"/>
      <c r="AV31" s="149"/>
      <c r="AW31" s="149"/>
      <c r="AX31" s="149"/>
      <c r="AY31" s="153"/>
      <c r="AZ31" s="134"/>
      <c r="BA31" s="235"/>
      <c r="BB31" s="5"/>
      <c r="BC31" s="424">
        <f t="shared" si="18"/>
        <v>7695</v>
      </c>
      <c r="BD31" s="424">
        <f t="shared" si="19"/>
        <v>42570</v>
      </c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s="208" customFormat="1" ht="25.5" customHeight="1">
      <c r="A32" s="1009" t="s">
        <v>66</v>
      </c>
      <c r="B32" s="354">
        <v>5</v>
      </c>
      <c r="C32" s="354" t="s">
        <v>68</v>
      </c>
      <c r="D32" s="355"/>
      <c r="E32" s="356">
        <v>1103</v>
      </c>
      <c r="F32" s="357">
        <v>0.5</v>
      </c>
      <c r="G32" s="358">
        <f t="shared" si="21"/>
        <v>551.5</v>
      </c>
      <c r="H32" s="358">
        <v>0</v>
      </c>
      <c r="I32" s="358">
        <f t="shared" si="22"/>
        <v>551.5</v>
      </c>
      <c r="J32" s="359">
        <v>1</v>
      </c>
      <c r="K32" s="358">
        <f t="shared" si="23"/>
        <v>551.5</v>
      </c>
      <c r="L32" s="358"/>
      <c r="M32" s="359">
        <v>0</v>
      </c>
      <c r="N32" s="358">
        <f t="shared" si="24"/>
        <v>0</v>
      </c>
      <c r="O32" s="359">
        <v>0</v>
      </c>
      <c r="P32" s="358">
        <f t="shared" si="25"/>
        <v>0</v>
      </c>
      <c r="Q32" s="359">
        <v>0</v>
      </c>
      <c r="R32" s="358">
        <f t="shared" si="26"/>
        <v>0</v>
      </c>
      <c r="S32" s="358"/>
      <c r="T32" s="358"/>
      <c r="U32" s="360">
        <v>0.45</v>
      </c>
      <c r="V32" s="356">
        <f t="shared" si="27"/>
        <v>496.35</v>
      </c>
      <c r="W32" s="359">
        <v>0.6</v>
      </c>
      <c r="X32" s="361">
        <v>2</v>
      </c>
      <c r="Y32" s="362"/>
      <c r="Z32" s="35">
        <f t="shared" si="20"/>
        <v>8.1</v>
      </c>
      <c r="AA32" s="358"/>
      <c r="AB32" s="363"/>
      <c r="AC32" s="358"/>
      <c r="AD32" s="364" t="s">
        <v>139</v>
      </c>
      <c r="AE32" s="198"/>
      <c r="AF32" s="134"/>
      <c r="AG32" s="383">
        <f t="shared" si="28"/>
        <v>11.03</v>
      </c>
      <c r="AH32" s="384">
        <f t="shared" si="9"/>
        <v>363.98999999999995</v>
      </c>
      <c r="AI32" s="385">
        <f t="shared" si="29"/>
        <v>0</v>
      </c>
      <c r="AJ32" s="385">
        <f t="shared" si="30"/>
        <v>0</v>
      </c>
      <c r="AK32" s="385">
        <f t="shared" si="31"/>
        <v>0</v>
      </c>
      <c r="AL32" s="386">
        <f t="shared" si="13"/>
        <v>0</v>
      </c>
      <c r="AM32" s="386">
        <f t="shared" si="32"/>
        <v>0</v>
      </c>
      <c r="AN32" s="387">
        <f t="shared" si="15"/>
        <v>0</v>
      </c>
      <c r="AO32" s="139"/>
      <c r="AP32" s="1021" t="s">
        <v>142</v>
      </c>
      <c r="AQ32" s="1018" t="s">
        <v>145</v>
      </c>
      <c r="AR32" s="1027" t="s">
        <v>137</v>
      </c>
      <c r="AS32" s="134"/>
      <c r="AT32" s="165"/>
      <c r="AU32" s="158"/>
      <c r="AV32" s="158"/>
      <c r="AW32" s="158"/>
      <c r="AX32" s="158"/>
      <c r="AY32" s="166"/>
      <c r="AZ32" s="134"/>
      <c r="BA32" s="234"/>
      <c r="BB32" s="5"/>
      <c r="BC32" s="425">
        <f t="shared" si="18"/>
        <v>7858.875</v>
      </c>
      <c r="BD32" s="425">
        <f t="shared" si="19"/>
        <v>43476.583333333336</v>
      </c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s="209" customFormat="1" ht="25.5" customHeight="1">
      <c r="A33" s="1010"/>
      <c r="B33" s="36">
        <v>6</v>
      </c>
      <c r="C33" s="32" t="s">
        <v>68</v>
      </c>
      <c r="D33" s="37"/>
      <c r="E33" s="38">
        <v>1174</v>
      </c>
      <c r="F33" s="35">
        <v>0.5</v>
      </c>
      <c r="G33" s="200">
        <f t="shared" si="21"/>
        <v>587</v>
      </c>
      <c r="H33" s="200">
        <v>0</v>
      </c>
      <c r="I33" s="200">
        <f t="shared" si="22"/>
        <v>587</v>
      </c>
      <c r="J33" s="201">
        <v>1</v>
      </c>
      <c r="K33" s="200">
        <f t="shared" si="23"/>
        <v>587</v>
      </c>
      <c r="L33" s="200"/>
      <c r="M33" s="201">
        <v>0</v>
      </c>
      <c r="N33" s="200">
        <f t="shared" si="24"/>
        <v>0</v>
      </c>
      <c r="O33" s="201">
        <v>0</v>
      </c>
      <c r="P33" s="200">
        <f t="shared" si="25"/>
        <v>0</v>
      </c>
      <c r="Q33" s="201">
        <v>0</v>
      </c>
      <c r="R33" s="200">
        <f t="shared" si="26"/>
        <v>0</v>
      </c>
      <c r="S33" s="200"/>
      <c r="T33" s="200"/>
      <c r="U33" s="202">
        <v>0.45</v>
      </c>
      <c r="V33" s="34">
        <f t="shared" si="27"/>
        <v>528.3000000000001</v>
      </c>
      <c r="W33" s="201">
        <v>0.6</v>
      </c>
      <c r="X33" s="203">
        <v>2</v>
      </c>
      <c r="Y33" s="365"/>
      <c r="Z33" s="35">
        <f t="shared" si="20"/>
        <v>8.1</v>
      </c>
      <c r="AA33" s="204"/>
      <c r="AB33" s="205"/>
      <c r="AC33" s="204"/>
      <c r="AD33" s="364" t="s">
        <v>139</v>
      </c>
      <c r="AE33" s="366" t="s">
        <v>123</v>
      </c>
      <c r="AF33" s="134"/>
      <c r="AG33" s="206">
        <f t="shared" si="28"/>
        <v>11.74</v>
      </c>
      <c r="AH33" s="388">
        <f t="shared" si="9"/>
        <v>387.42</v>
      </c>
      <c r="AI33" s="389">
        <f t="shared" si="29"/>
        <v>0</v>
      </c>
      <c r="AJ33" s="389">
        <f t="shared" si="30"/>
        <v>0</v>
      </c>
      <c r="AK33" s="389">
        <f t="shared" si="31"/>
        <v>0</v>
      </c>
      <c r="AL33" s="390">
        <f t="shared" si="13"/>
        <v>0</v>
      </c>
      <c r="AM33" s="390">
        <f t="shared" si="32"/>
        <v>0</v>
      </c>
      <c r="AN33" s="391">
        <f t="shared" si="15"/>
        <v>0</v>
      </c>
      <c r="AO33" s="139"/>
      <c r="AP33" s="1022"/>
      <c r="AQ33" s="1019"/>
      <c r="AR33" s="1028"/>
      <c r="AS33" s="134"/>
      <c r="AT33" s="193"/>
      <c r="AU33" s="190"/>
      <c r="AV33" s="190"/>
      <c r="AW33" s="190"/>
      <c r="AX33" s="190"/>
      <c r="AY33" s="194"/>
      <c r="AZ33" s="134"/>
      <c r="BA33" s="234"/>
      <c r="BB33" s="5"/>
      <c r="BC33" s="425">
        <f aca="true" t="shared" si="33" ref="BC33:BC45">K33*3*4.75</f>
        <v>8364.75</v>
      </c>
      <c r="BD33" s="425">
        <f aca="true" t="shared" si="34" ref="BD33:BD45">K33/120*9460</f>
        <v>46275.166666666664</v>
      </c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s="209" customFormat="1" ht="25.5" customHeight="1">
      <c r="A34" s="1010"/>
      <c r="B34" s="36">
        <v>7</v>
      </c>
      <c r="C34" s="32" t="s">
        <v>68</v>
      </c>
      <c r="D34" s="37"/>
      <c r="E34" s="38">
        <v>1175</v>
      </c>
      <c r="F34" s="35">
        <v>0.5</v>
      </c>
      <c r="G34" s="200">
        <f t="shared" si="21"/>
        <v>587.5</v>
      </c>
      <c r="H34" s="200">
        <v>0</v>
      </c>
      <c r="I34" s="200">
        <f t="shared" si="22"/>
        <v>587.5</v>
      </c>
      <c r="J34" s="201">
        <v>1</v>
      </c>
      <c r="K34" s="200">
        <f t="shared" si="23"/>
        <v>587.5</v>
      </c>
      <c r="L34" s="200"/>
      <c r="M34" s="201">
        <v>0</v>
      </c>
      <c r="N34" s="200">
        <f t="shared" si="24"/>
        <v>0</v>
      </c>
      <c r="O34" s="201">
        <v>0</v>
      </c>
      <c r="P34" s="200">
        <f t="shared" si="25"/>
        <v>0</v>
      </c>
      <c r="Q34" s="201">
        <v>0</v>
      </c>
      <c r="R34" s="200">
        <f t="shared" si="26"/>
        <v>0</v>
      </c>
      <c r="S34" s="200"/>
      <c r="T34" s="200"/>
      <c r="U34" s="202">
        <v>0.45</v>
      </c>
      <c r="V34" s="34">
        <f t="shared" si="27"/>
        <v>528.75</v>
      </c>
      <c r="W34" s="201">
        <v>0.6</v>
      </c>
      <c r="X34" s="203">
        <v>2</v>
      </c>
      <c r="Y34" s="365"/>
      <c r="Z34" s="35">
        <f t="shared" si="20"/>
        <v>8.1</v>
      </c>
      <c r="AA34" s="204"/>
      <c r="AB34" s="205"/>
      <c r="AC34" s="204"/>
      <c r="AD34" s="364" t="s">
        <v>139</v>
      </c>
      <c r="AE34" s="366" t="s">
        <v>123</v>
      </c>
      <c r="AF34" s="134"/>
      <c r="AG34" s="206">
        <f t="shared" si="28"/>
        <v>11.75</v>
      </c>
      <c r="AH34" s="388">
        <f t="shared" si="9"/>
        <v>387.75</v>
      </c>
      <c r="AI34" s="389">
        <f t="shared" si="29"/>
        <v>0</v>
      </c>
      <c r="AJ34" s="389">
        <f t="shared" si="30"/>
        <v>0</v>
      </c>
      <c r="AK34" s="389">
        <f t="shared" si="31"/>
        <v>0</v>
      </c>
      <c r="AL34" s="390">
        <f t="shared" si="13"/>
        <v>0</v>
      </c>
      <c r="AM34" s="390">
        <f t="shared" si="32"/>
        <v>0</v>
      </c>
      <c r="AN34" s="391">
        <f t="shared" si="15"/>
        <v>0</v>
      </c>
      <c r="AO34" s="139"/>
      <c r="AP34" s="1022"/>
      <c r="AQ34" s="1019"/>
      <c r="AR34" s="1028"/>
      <c r="AS34" s="134"/>
      <c r="AT34" s="193"/>
      <c r="AU34" s="190"/>
      <c r="AV34" s="190"/>
      <c r="AW34" s="190"/>
      <c r="AX34" s="190"/>
      <c r="AY34" s="194"/>
      <c r="AZ34" s="134"/>
      <c r="BA34" s="234"/>
      <c r="BB34" s="5"/>
      <c r="BC34" s="425">
        <f t="shared" si="33"/>
        <v>8371.875</v>
      </c>
      <c r="BD34" s="425">
        <f t="shared" si="34"/>
        <v>46314.58333333333</v>
      </c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s="209" customFormat="1" ht="25.5" customHeight="1">
      <c r="A35" s="1010"/>
      <c r="B35" s="36">
        <v>8</v>
      </c>
      <c r="C35" s="32" t="s">
        <v>68</v>
      </c>
      <c r="D35" s="37"/>
      <c r="E35" s="38">
        <v>1177</v>
      </c>
      <c r="F35" s="35">
        <v>0.5</v>
      </c>
      <c r="G35" s="200">
        <f t="shared" si="21"/>
        <v>588.5</v>
      </c>
      <c r="H35" s="200">
        <v>0</v>
      </c>
      <c r="I35" s="200">
        <f t="shared" si="22"/>
        <v>588.5</v>
      </c>
      <c r="J35" s="201">
        <v>1</v>
      </c>
      <c r="K35" s="200">
        <f t="shared" si="23"/>
        <v>588.5</v>
      </c>
      <c r="L35" s="200"/>
      <c r="M35" s="201">
        <v>0</v>
      </c>
      <c r="N35" s="200">
        <f t="shared" si="24"/>
        <v>0</v>
      </c>
      <c r="O35" s="201">
        <v>0</v>
      </c>
      <c r="P35" s="200">
        <f t="shared" si="25"/>
        <v>0</v>
      </c>
      <c r="Q35" s="201">
        <v>0</v>
      </c>
      <c r="R35" s="200">
        <f t="shared" si="26"/>
        <v>0</v>
      </c>
      <c r="S35" s="200"/>
      <c r="T35" s="200"/>
      <c r="U35" s="202">
        <v>0.45</v>
      </c>
      <c r="V35" s="34">
        <f t="shared" si="27"/>
        <v>529.65</v>
      </c>
      <c r="W35" s="201">
        <v>0.6</v>
      </c>
      <c r="X35" s="203">
        <v>2</v>
      </c>
      <c r="Y35" s="365"/>
      <c r="Z35" s="35">
        <f t="shared" si="20"/>
        <v>8.1</v>
      </c>
      <c r="AA35" s="204"/>
      <c r="AB35" s="205"/>
      <c r="AC35" s="204"/>
      <c r="AD35" s="364" t="s">
        <v>139</v>
      </c>
      <c r="AE35" s="366" t="s">
        <v>123</v>
      </c>
      <c r="AF35" s="134"/>
      <c r="AG35" s="206">
        <f t="shared" si="28"/>
        <v>11.77</v>
      </c>
      <c r="AH35" s="388">
        <f t="shared" si="9"/>
        <v>388.40999999999997</v>
      </c>
      <c r="AI35" s="389">
        <f t="shared" si="29"/>
        <v>0</v>
      </c>
      <c r="AJ35" s="389">
        <f t="shared" si="30"/>
        <v>0</v>
      </c>
      <c r="AK35" s="389">
        <f t="shared" si="31"/>
        <v>0</v>
      </c>
      <c r="AL35" s="390">
        <f t="shared" si="13"/>
        <v>0</v>
      </c>
      <c r="AM35" s="390">
        <f t="shared" si="32"/>
        <v>0</v>
      </c>
      <c r="AN35" s="391">
        <f t="shared" si="15"/>
        <v>0</v>
      </c>
      <c r="AO35" s="139"/>
      <c r="AP35" s="1022"/>
      <c r="AQ35" s="1019"/>
      <c r="AR35" s="1028"/>
      <c r="AS35" s="134"/>
      <c r="AT35" s="193"/>
      <c r="AU35" s="190"/>
      <c r="AV35" s="190"/>
      <c r="AW35" s="190"/>
      <c r="AX35" s="190"/>
      <c r="AY35" s="194"/>
      <c r="AZ35" s="134"/>
      <c r="BA35" s="234"/>
      <c r="BB35" s="5"/>
      <c r="BC35" s="425">
        <f t="shared" si="33"/>
        <v>8386.125</v>
      </c>
      <c r="BD35" s="425">
        <f t="shared" si="34"/>
        <v>46393.416666666664</v>
      </c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s="209" customFormat="1" ht="25.5" customHeight="1">
      <c r="A36" s="1010"/>
      <c r="B36" s="36">
        <v>15</v>
      </c>
      <c r="C36" s="32" t="s">
        <v>68</v>
      </c>
      <c r="D36" s="37"/>
      <c r="E36" s="38">
        <v>1968</v>
      </c>
      <c r="F36" s="35">
        <v>0.5</v>
      </c>
      <c r="G36" s="200">
        <f t="shared" si="21"/>
        <v>984</v>
      </c>
      <c r="H36" s="200">
        <v>0</v>
      </c>
      <c r="I36" s="200">
        <f t="shared" si="22"/>
        <v>984</v>
      </c>
      <c r="J36" s="201">
        <v>1</v>
      </c>
      <c r="K36" s="200">
        <f t="shared" si="23"/>
        <v>984</v>
      </c>
      <c r="L36" s="200"/>
      <c r="M36" s="201">
        <v>0</v>
      </c>
      <c r="N36" s="200">
        <f t="shared" si="24"/>
        <v>0</v>
      </c>
      <c r="O36" s="201">
        <v>0</v>
      </c>
      <c r="P36" s="200">
        <f t="shared" si="25"/>
        <v>0</v>
      </c>
      <c r="Q36" s="201">
        <v>0</v>
      </c>
      <c r="R36" s="200">
        <f t="shared" si="26"/>
        <v>0</v>
      </c>
      <c r="S36" s="200"/>
      <c r="T36" s="200"/>
      <c r="U36" s="202">
        <v>0.45</v>
      </c>
      <c r="V36" s="34">
        <f t="shared" si="27"/>
        <v>885.6</v>
      </c>
      <c r="W36" s="201">
        <v>0.6</v>
      </c>
      <c r="X36" s="203">
        <v>2</v>
      </c>
      <c r="Y36" s="365" t="s">
        <v>71</v>
      </c>
      <c r="Z36" s="35">
        <f>1.1+((0.5+3)*(1+X36))</f>
        <v>11.6</v>
      </c>
      <c r="AA36" s="204"/>
      <c r="AB36" s="205"/>
      <c r="AC36" s="204"/>
      <c r="AD36" s="367" t="s">
        <v>121</v>
      </c>
      <c r="AE36" s="366" t="s">
        <v>123</v>
      </c>
      <c r="AF36" s="134"/>
      <c r="AG36" s="206">
        <f t="shared" si="28"/>
        <v>19.68</v>
      </c>
      <c r="AH36" s="388">
        <f t="shared" si="9"/>
        <v>649.4399999999999</v>
      </c>
      <c r="AI36" s="389">
        <f t="shared" si="29"/>
        <v>0</v>
      </c>
      <c r="AJ36" s="389">
        <f t="shared" si="30"/>
        <v>0</v>
      </c>
      <c r="AK36" s="389">
        <f t="shared" si="31"/>
        <v>0</v>
      </c>
      <c r="AL36" s="390">
        <f t="shared" si="13"/>
        <v>0</v>
      </c>
      <c r="AM36" s="390">
        <f t="shared" si="32"/>
        <v>0</v>
      </c>
      <c r="AN36" s="391">
        <f t="shared" si="15"/>
        <v>0</v>
      </c>
      <c r="AO36" s="139"/>
      <c r="AP36" s="1022"/>
      <c r="AQ36" s="1019"/>
      <c r="AR36" s="1028"/>
      <c r="AS36" s="134"/>
      <c r="AT36" s="193"/>
      <c r="AU36" s="190"/>
      <c r="AV36" s="190"/>
      <c r="AW36" s="190"/>
      <c r="AX36" s="190"/>
      <c r="AY36" s="194"/>
      <c r="AZ36" s="134"/>
      <c r="BA36" s="234"/>
      <c r="BB36" s="5"/>
      <c r="BC36" s="425">
        <f t="shared" si="33"/>
        <v>14022</v>
      </c>
      <c r="BD36" s="425">
        <f t="shared" si="34"/>
        <v>77572</v>
      </c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s="209" customFormat="1" ht="25.5" customHeight="1">
      <c r="A37" s="1010"/>
      <c r="B37" s="36">
        <v>22</v>
      </c>
      <c r="C37" s="32" t="s">
        <v>68</v>
      </c>
      <c r="D37" s="37"/>
      <c r="E37" s="38">
        <v>1974</v>
      </c>
      <c r="F37" s="35">
        <v>0.5</v>
      </c>
      <c r="G37" s="200">
        <f aca="true" t="shared" si="35" ref="G37:G45">E37*F37</f>
        <v>987</v>
      </c>
      <c r="H37" s="200">
        <v>0</v>
      </c>
      <c r="I37" s="200">
        <f aca="true" t="shared" si="36" ref="I37:I45">G37+G37*$H$15</f>
        <v>987</v>
      </c>
      <c r="J37" s="201">
        <v>1</v>
      </c>
      <c r="K37" s="200">
        <f aca="true" t="shared" si="37" ref="K37:K45">J37*I37</f>
        <v>987</v>
      </c>
      <c r="L37" s="200"/>
      <c r="M37" s="201">
        <v>0</v>
      </c>
      <c r="N37" s="200">
        <f aca="true" t="shared" si="38" ref="N37:N45">M37*I37</f>
        <v>0</v>
      </c>
      <c r="O37" s="201">
        <v>0</v>
      </c>
      <c r="P37" s="200">
        <f aca="true" t="shared" si="39" ref="P37:P45">O37*I37</f>
        <v>0</v>
      </c>
      <c r="Q37" s="201">
        <v>0</v>
      </c>
      <c r="R37" s="200">
        <f aca="true" t="shared" si="40" ref="R37:R45">Q37*K37</f>
        <v>0</v>
      </c>
      <c r="S37" s="200"/>
      <c r="T37" s="200"/>
      <c r="U37" s="202">
        <v>0.45</v>
      </c>
      <c r="V37" s="34">
        <f aca="true" t="shared" si="41" ref="V37:V45">E37*U37</f>
        <v>888.3000000000001</v>
      </c>
      <c r="W37" s="201">
        <v>0.6</v>
      </c>
      <c r="X37" s="203">
        <v>2</v>
      </c>
      <c r="Y37" s="365" t="s">
        <v>71</v>
      </c>
      <c r="Z37" s="35">
        <f>1.1+((0.5+3)*(1+X37))</f>
        <v>11.6</v>
      </c>
      <c r="AA37" s="204"/>
      <c r="AB37" s="205"/>
      <c r="AC37" s="204"/>
      <c r="AD37" s="367" t="s">
        <v>121</v>
      </c>
      <c r="AE37" s="366" t="s">
        <v>123</v>
      </c>
      <c r="AF37" s="134"/>
      <c r="AG37" s="206">
        <f aca="true" t="shared" si="42" ref="AG37:AG45">I37/50</f>
        <v>19.74</v>
      </c>
      <c r="AH37" s="388">
        <f t="shared" si="9"/>
        <v>651.42</v>
      </c>
      <c r="AI37" s="389">
        <f aca="true" t="shared" si="43" ref="AI37:AI45">$AI$14*N37</f>
        <v>0</v>
      </c>
      <c r="AJ37" s="389">
        <f aca="true" t="shared" si="44" ref="AJ37:AJ45">$AJ$14*N37</f>
        <v>0</v>
      </c>
      <c r="AK37" s="389">
        <f aca="true" t="shared" si="45" ref="AK37:AK45">$AK$14*N37</f>
        <v>0</v>
      </c>
      <c r="AL37" s="390">
        <f t="shared" si="13"/>
        <v>0</v>
      </c>
      <c r="AM37" s="390">
        <f aca="true" t="shared" si="46" ref="AM37:AM45">$AM$14*P37</f>
        <v>0</v>
      </c>
      <c r="AN37" s="391">
        <f t="shared" si="15"/>
        <v>0</v>
      </c>
      <c r="AO37" s="139"/>
      <c r="AP37" s="1022"/>
      <c r="AQ37" s="1019"/>
      <c r="AR37" s="1028"/>
      <c r="AS37" s="134"/>
      <c r="AT37" s="193"/>
      <c r="AU37" s="190"/>
      <c r="AV37" s="190"/>
      <c r="AW37" s="190"/>
      <c r="AX37" s="190"/>
      <c r="AY37" s="194"/>
      <c r="AZ37" s="134"/>
      <c r="BA37" s="234"/>
      <c r="BB37" s="5"/>
      <c r="BC37" s="425">
        <f t="shared" si="33"/>
        <v>14064.75</v>
      </c>
      <c r="BD37" s="425">
        <f t="shared" si="34"/>
        <v>77808.5</v>
      </c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s="209" customFormat="1" ht="25.5" customHeight="1">
      <c r="A38" s="1010"/>
      <c r="B38" s="32">
        <v>23</v>
      </c>
      <c r="C38" s="32" t="s">
        <v>68</v>
      </c>
      <c r="D38" s="33"/>
      <c r="E38" s="34">
        <v>1578</v>
      </c>
      <c r="F38" s="35">
        <v>0.5</v>
      </c>
      <c r="G38" s="200">
        <f t="shared" si="35"/>
        <v>789</v>
      </c>
      <c r="H38" s="200">
        <v>0</v>
      </c>
      <c r="I38" s="200">
        <f t="shared" si="36"/>
        <v>789</v>
      </c>
      <c r="J38" s="201">
        <v>1</v>
      </c>
      <c r="K38" s="200">
        <f t="shared" si="37"/>
        <v>789</v>
      </c>
      <c r="L38" s="200"/>
      <c r="M38" s="201">
        <v>0</v>
      </c>
      <c r="N38" s="200">
        <f t="shared" si="38"/>
        <v>0</v>
      </c>
      <c r="O38" s="201">
        <v>0</v>
      </c>
      <c r="P38" s="200">
        <f t="shared" si="39"/>
        <v>0</v>
      </c>
      <c r="Q38" s="201">
        <v>0</v>
      </c>
      <c r="R38" s="200">
        <f t="shared" si="40"/>
        <v>0</v>
      </c>
      <c r="S38" s="200"/>
      <c r="T38" s="200"/>
      <c r="U38" s="202">
        <v>0.45</v>
      </c>
      <c r="V38" s="34">
        <f t="shared" si="41"/>
        <v>710.1</v>
      </c>
      <c r="W38" s="201">
        <v>0.6</v>
      </c>
      <c r="X38" s="203">
        <v>2</v>
      </c>
      <c r="Y38" s="52"/>
      <c r="Z38" s="35">
        <f>1.1+((0.5+3)*X38)</f>
        <v>8.1</v>
      </c>
      <c r="AA38" s="200"/>
      <c r="AB38" s="205"/>
      <c r="AC38" s="200"/>
      <c r="AD38" s="368" t="s">
        <v>121</v>
      </c>
      <c r="AE38" s="369" t="s">
        <v>123</v>
      </c>
      <c r="AF38" s="134"/>
      <c r="AG38" s="206">
        <f t="shared" si="42"/>
        <v>15.78</v>
      </c>
      <c r="AH38" s="384">
        <f t="shared" si="9"/>
        <v>520.74</v>
      </c>
      <c r="AI38" s="385">
        <f t="shared" si="43"/>
        <v>0</v>
      </c>
      <c r="AJ38" s="385">
        <f t="shared" si="44"/>
        <v>0</v>
      </c>
      <c r="AK38" s="385">
        <f t="shared" si="45"/>
        <v>0</v>
      </c>
      <c r="AL38" s="386">
        <f t="shared" si="13"/>
        <v>0</v>
      </c>
      <c r="AM38" s="386">
        <f t="shared" si="46"/>
        <v>0</v>
      </c>
      <c r="AN38" s="387">
        <f t="shared" si="15"/>
        <v>0</v>
      </c>
      <c r="AO38" s="139"/>
      <c r="AP38" s="1022"/>
      <c r="AQ38" s="1019"/>
      <c r="AR38" s="1028"/>
      <c r="AS38" s="134"/>
      <c r="AT38" s="165"/>
      <c r="AU38" s="158"/>
      <c r="AV38" s="158"/>
      <c r="AW38" s="158"/>
      <c r="AX38" s="158"/>
      <c r="AY38" s="166"/>
      <c r="AZ38" s="134"/>
      <c r="BA38" s="236"/>
      <c r="BB38" s="5"/>
      <c r="BC38" s="425">
        <f t="shared" si="33"/>
        <v>11243.25</v>
      </c>
      <c r="BD38" s="425">
        <f t="shared" si="34"/>
        <v>62199.5</v>
      </c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s="209" customFormat="1" ht="25.5" customHeight="1">
      <c r="A39" s="1010"/>
      <c r="B39" s="36">
        <v>24</v>
      </c>
      <c r="C39" s="32" t="s">
        <v>68</v>
      </c>
      <c r="D39" s="37"/>
      <c r="E39" s="38">
        <v>1221</v>
      </c>
      <c r="F39" s="35">
        <v>0.5</v>
      </c>
      <c r="G39" s="200">
        <f t="shared" si="35"/>
        <v>610.5</v>
      </c>
      <c r="H39" s="200">
        <v>0</v>
      </c>
      <c r="I39" s="200">
        <f t="shared" si="36"/>
        <v>610.5</v>
      </c>
      <c r="J39" s="201">
        <v>1</v>
      </c>
      <c r="K39" s="200">
        <f t="shared" si="37"/>
        <v>610.5</v>
      </c>
      <c r="L39" s="200"/>
      <c r="M39" s="201">
        <v>0</v>
      </c>
      <c r="N39" s="200">
        <f t="shared" si="38"/>
        <v>0</v>
      </c>
      <c r="O39" s="201">
        <v>0</v>
      </c>
      <c r="P39" s="200">
        <f t="shared" si="39"/>
        <v>0</v>
      </c>
      <c r="Q39" s="201">
        <v>0</v>
      </c>
      <c r="R39" s="200">
        <f t="shared" si="40"/>
        <v>0</v>
      </c>
      <c r="S39" s="200"/>
      <c r="T39" s="200"/>
      <c r="U39" s="202">
        <v>0.45</v>
      </c>
      <c r="V39" s="34">
        <f t="shared" si="41"/>
        <v>549.45</v>
      </c>
      <c r="W39" s="201">
        <v>0.6</v>
      </c>
      <c r="X39" s="203">
        <v>2</v>
      </c>
      <c r="Y39" s="365"/>
      <c r="Z39" s="35">
        <f aca="true" t="shared" si="47" ref="Z39:Z44">1.1+((0.5+3)*X39)</f>
        <v>8.1</v>
      </c>
      <c r="AA39" s="204"/>
      <c r="AB39" s="205"/>
      <c r="AC39" s="204"/>
      <c r="AD39" s="367" t="s">
        <v>140</v>
      </c>
      <c r="AE39" s="366" t="s">
        <v>123</v>
      </c>
      <c r="AF39" s="134"/>
      <c r="AG39" s="206">
        <f t="shared" si="42"/>
        <v>12.21</v>
      </c>
      <c r="AH39" s="388">
        <f t="shared" si="9"/>
        <v>402.93</v>
      </c>
      <c r="AI39" s="389">
        <f t="shared" si="43"/>
        <v>0</v>
      </c>
      <c r="AJ39" s="389">
        <f t="shared" si="44"/>
        <v>0</v>
      </c>
      <c r="AK39" s="389">
        <f t="shared" si="45"/>
        <v>0</v>
      </c>
      <c r="AL39" s="390">
        <f t="shared" si="13"/>
        <v>0</v>
      </c>
      <c r="AM39" s="390">
        <f t="shared" si="46"/>
        <v>0</v>
      </c>
      <c r="AN39" s="391">
        <f t="shared" si="15"/>
        <v>0</v>
      </c>
      <c r="AO39" s="139"/>
      <c r="AP39" s="1022"/>
      <c r="AQ39" s="1019"/>
      <c r="AR39" s="1028"/>
      <c r="AS39" s="134"/>
      <c r="AT39" s="193"/>
      <c r="AU39" s="190"/>
      <c r="AV39" s="190"/>
      <c r="AW39" s="190"/>
      <c r="AX39" s="190"/>
      <c r="AY39" s="194"/>
      <c r="AZ39" s="134"/>
      <c r="BA39" s="234"/>
      <c r="BB39" s="5"/>
      <c r="BC39" s="425">
        <f t="shared" si="33"/>
        <v>8699.625</v>
      </c>
      <c r="BD39" s="425">
        <f t="shared" si="34"/>
        <v>48127.75</v>
      </c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s="209" customFormat="1" ht="25.5" customHeight="1">
      <c r="A40" s="1010"/>
      <c r="B40" s="32">
        <v>25</v>
      </c>
      <c r="C40" s="32" t="s">
        <v>68</v>
      </c>
      <c r="D40" s="33"/>
      <c r="E40" s="34">
        <v>1226</v>
      </c>
      <c r="F40" s="35">
        <v>0.5</v>
      </c>
      <c r="G40" s="200">
        <f t="shared" si="35"/>
        <v>613</v>
      </c>
      <c r="H40" s="200">
        <v>0</v>
      </c>
      <c r="I40" s="200">
        <f t="shared" si="36"/>
        <v>613</v>
      </c>
      <c r="J40" s="201">
        <v>1</v>
      </c>
      <c r="K40" s="200">
        <f t="shared" si="37"/>
        <v>613</v>
      </c>
      <c r="L40" s="200"/>
      <c r="M40" s="201">
        <v>0</v>
      </c>
      <c r="N40" s="200">
        <f t="shared" si="38"/>
        <v>0</v>
      </c>
      <c r="O40" s="201">
        <v>0</v>
      </c>
      <c r="P40" s="200">
        <f t="shared" si="39"/>
        <v>0</v>
      </c>
      <c r="Q40" s="201">
        <v>0</v>
      </c>
      <c r="R40" s="200">
        <f t="shared" si="40"/>
        <v>0</v>
      </c>
      <c r="S40" s="200"/>
      <c r="T40" s="200"/>
      <c r="U40" s="202">
        <v>0.45</v>
      </c>
      <c r="V40" s="34">
        <f t="shared" si="41"/>
        <v>551.7</v>
      </c>
      <c r="W40" s="201">
        <v>0.6</v>
      </c>
      <c r="X40" s="203">
        <v>2</v>
      </c>
      <c r="Y40" s="52"/>
      <c r="Z40" s="35">
        <f t="shared" si="47"/>
        <v>8.1</v>
      </c>
      <c r="AA40" s="200"/>
      <c r="AB40" s="205"/>
      <c r="AC40" s="200"/>
      <c r="AD40" s="368" t="s">
        <v>121</v>
      </c>
      <c r="AE40" s="369" t="s">
        <v>123</v>
      </c>
      <c r="AF40" s="134"/>
      <c r="AG40" s="206">
        <f t="shared" si="42"/>
        <v>12.26</v>
      </c>
      <c r="AH40" s="384">
        <f t="shared" si="9"/>
        <v>404.58</v>
      </c>
      <c r="AI40" s="385">
        <f t="shared" si="43"/>
        <v>0</v>
      </c>
      <c r="AJ40" s="385">
        <f t="shared" si="44"/>
        <v>0</v>
      </c>
      <c r="AK40" s="385">
        <f t="shared" si="45"/>
        <v>0</v>
      </c>
      <c r="AL40" s="386">
        <f t="shared" si="13"/>
        <v>0</v>
      </c>
      <c r="AM40" s="386">
        <f t="shared" si="46"/>
        <v>0</v>
      </c>
      <c r="AN40" s="387">
        <f t="shared" si="15"/>
        <v>0</v>
      </c>
      <c r="AO40" s="139"/>
      <c r="AP40" s="1022"/>
      <c r="AQ40" s="1019"/>
      <c r="AR40" s="1028"/>
      <c r="AS40" s="134"/>
      <c r="AT40" s="165"/>
      <c r="AU40" s="158"/>
      <c r="AV40" s="158"/>
      <c r="AW40" s="158"/>
      <c r="AX40" s="158"/>
      <c r="AY40" s="166"/>
      <c r="AZ40" s="134"/>
      <c r="BA40" s="236"/>
      <c r="BB40" s="5"/>
      <c r="BC40" s="425">
        <f t="shared" si="33"/>
        <v>8735.25</v>
      </c>
      <c r="BD40" s="425">
        <f t="shared" si="34"/>
        <v>48324.833333333336</v>
      </c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s="209" customFormat="1" ht="25.5" customHeight="1">
      <c r="A41" s="1010"/>
      <c r="B41" s="36">
        <v>26</v>
      </c>
      <c r="C41" s="32" t="s">
        <v>68</v>
      </c>
      <c r="D41" s="37"/>
      <c r="E41" s="38">
        <v>1253</v>
      </c>
      <c r="F41" s="35">
        <v>0.5</v>
      </c>
      <c r="G41" s="200">
        <f t="shared" si="35"/>
        <v>626.5</v>
      </c>
      <c r="H41" s="200">
        <v>0</v>
      </c>
      <c r="I41" s="200">
        <f t="shared" si="36"/>
        <v>626.5</v>
      </c>
      <c r="J41" s="201">
        <v>1</v>
      </c>
      <c r="K41" s="200">
        <f t="shared" si="37"/>
        <v>626.5</v>
      </c>
      <c r="L41" s="200"/>
      <c r="M41" s="201">
        <v>0</v>
      </c>
      <c r="N41" s="200">
        <f t="shared" si="38"/>
        <v>0</v>
      </c>
      <c r="O41" s="201">
        <v>0</v>
      </c>
      <c r="P41" s="200">
        <f t="shared" si="39"/>
        <v>0</v>
      </c>
      <c r="Q41" s="201">
        <v>0</v>
      </c>
      <c r="R41" s="200">
        <f t="shared" si="40"/>
        <v>0</v>
      </c>
      <c r="S41" s="200"/>
      <c r="T41" s="200"/>
      <c r="U41" s="202">
        <v>0.45</v>
      </c>
      <c r="V41" s="34">
        <f t="shared" si="41"/>
        <v>563.85</v>
      </c>
      <c r="W41" s="201">
        <v>0.6</v>
      </c>
      <c r="X41" s="203">
        <v>2</v>
      </c>
      <c r="Y41" s="365"/>
      <c r="Z41" s="35">
        <f t="shared" si="47"/>
        <v>8.1</v>
      </c>
      <c r="AA41" s="204"/>
      <c r="AB41" s="205"/>
      <c r="AC41" s="204"/>
      <c r="AD41" s="364" t="s">
        <v>139</v>
      </c>
      <c r="AE41" s="366" t="s">
        <v>123</v>
      </c>
      <c r="AF41" s="134"/>
      <c r="AG41" s="206">
        <f t="shared" si="42"/>
        <v>12.53</v>
      </c>
      <c r="AH41" s="388">
        <f t="shared" si="9"/>
        <v>413.48999999999995</v>
      </c>
      <c r="AI41" s="389">
        <f t="shared" si="43"/>
        <v>0</v>
      </c>
      <c r="AJ41" s="389">
        <f t="shared" si="44"/>
        <v>0</v>
      </c>
      <c r="AK41" s="389">
        <f t="shared" si="45"/>
        <v>0</v>
      </c>
      <c r="AL41" s="390">
        <f t="shared" si="13"/>
        <v>0</v>
      </c>
      <c r="AM41" s="390">
        <f t="shared" si="46"/>
        <v>0</v>
      </c>
      <c r="AN41" s="391">
        <f t="shared" si="15"/>
        <v>0</v>
      </c>
      <c r="AO41" s="139"/>
      <c r="AP41" s="1022"/>
      <c r="AQ41" s="1019"/>
      <c r="AR41" s="1028"/>
      <c r="AS41" s="134"/>
      <c r="AT41" s="193"/>
      <c r="AU41" s="190"/>
      <c r="AV41" s="190"/>
      <c r="AW41" s="190"/>
      <c r="AX41" s="190"/>
      <c r="AY41" s="194"/>
      <c r="AZ41" s="134"/>
      <c r="BA41" s="234"/>
      <c r="BB41" s="5"/>
      <c r="BC41" s="425">
        <f t="shared" si="33"/>
        <v>8927.625</v>
      </c>
      <c r="BD41" s="425">
        <f t="shared" si="34"/>
        <v>49389.083333333336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s="209" customFormat="1" ht="25.5" customHeight="1">
      <c r="A42" s="1010"/>
      <c r="B42" s="32">
        <v>27</v>
      </c>
      <c r="C42" s="32" t="s">
        <v>68</v>
      </c>
      <c r="D42" s="33"/>
      <c r="E42" s="34">
        <v>1262</v>
      </c>
      <c r="F42" s="35">
        <v>0.5</v>
      </c>
      <c r="G42" s="200">
        <f t="shared" si="35"/>
        <v>631</v>
      </c>
      <c r="H42" s="200">
        <v>0</v>
      </c>
      <c r="I42" s="200">
        <f t="shared" si="36"/>
        <v>631</v>
      </c>
      <c r="J42" s="201">
        <v>1</v>
      </c>
      <c r="K42" s="200">
        <f t="shared" si="37"/>
        <v>631</v>
      </c>
      <c r="L42" s="200"/>
      <c r="M42" s="201">
        <v>0</v>
      </c>
      <c r="N42" s="200">
        <f t="shared" si="38"/>
        <v>0</v>
      </c>
      <c r="O42" s="201">
        <v>0</v>
      </c>
      <c r="P42" s="200">
        <f t="shared" si="39"/>
        <v>0</v>
      </c>
      <c r="Q42" s="201">
        <v>0</v>
      </c>
      <c r="R42" s="200">
        <f t="shared" si="40"/>
        <v>0</v>
      </c>
      <c r="S42" s="200"/>
      <c r="T42" s="200"/>
      <c r="U42" s="202">
        <v>0.45</v>
      </c>
      <c r="V42" s="34">
        <f t="shared" si="41"/>
        <v>567.9</v>
      </c>
      <c r="W42" s="201">
        <v>0.6</v>
      </c>
      <c r="X42" s="203">
        <v>2</v>
      </c>
      <c r="Y42" s="52"/>
      <c r="Z42" s="35">
        <f t="shared" si="47"/>
        <v>8.1</v>
      </c>
      <c r="AA42" s="200"/>
      <c r="AB42" s="205"/>
      <c r="AC42" s="200"/>
      <c r="AD42" s="364" t="s">
        <v>139</v>
      </c>
      <c r="AE42" s="369" t="s">
        <v>123</v>
      </c>
      <c r="AF42" s="134"/>
      <c r="AG42" s="206">
        <f t="shared" si="42"/>
        <v>12.62</v>
      </c>
      <c r="AH42" s="384">
        <f t="shared" si="9"/>
        <v>416.46</v>
      </c>
      <c r="AI42" s="385">
        <f t="shared" si="43"/>
        <v>0</v>
      </c>
      <c r="AJ42" s="385">
        <f t="shared" si="44"/>
        <v>0</v>
      </c>
      <c r="AK42" s="385">
        <f t="shared" si="45"/>
        <v>0</v>
      </c>
      <c r="AL42" s="386">
        <f t="shared" si="13"/>
        <v>0</v>
      </c>
      <c r="AM42" s="386">
        <f t="shared" si="46"/>
        <v>0</v>
      </c>
      <c r="AN42" s="387">
        <f t="shared" si="15"/>
        <v>0</v>
      </c>
      <c r="AO42" s="139"/>
      <c r="AP42" s="1022"/>
      <c r="AQ42" s="1019"/>
      <c r="AR42" s="1028"/>
      <c r="AS42" s="134"/>
      <c r="AT42" s="165"/>
      <c r="AU42" s="158"/>
      <c r="AV42" s="158"/>
      <c r="AW42" s="158"/>
      <c r="AX42" s="158"/>
      <c r="AY42" s="166"/>
      <c r="AZ42" s="134"/>
      <c r="BA42" s="236"/>
      <c r="BB42" s="5"/>
      <c r="BC42" s="425">
        <f t="shared" si="33"/>
        <v>8991.75</v>
      </c>
      <c r="BD42" s="425">
        <f t="shared" si="34"/>
        <v>49743.833333333336</v>
      </c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s="209" customFormat="1" ht="25.5" customHeight="1">
      <c r="A43" s="1010"/>
      <c r="B43" s="36">
        <v>28</v>
      </c>
      <c r="C43" s="32" t="s">
        <v>68</v>
      </c>
      <c r="D43" s="37"/>
      <c r="E43" s="38">
        <v>1257</v>
      </c>
      <c r="F43" s="35">
        <v>0.5</v>
      </c>
      <c r="G43" s="200">
        <f t="shared" si="35"/>
        <v>628.5</v>
      </c>
      <c r="H43" s="200">
        <v>0</v>
      </c>
      <c r="I43" s="200">
        <f t="shared" si="36"/>
        <v>628.5</v>
      </c>
      <c r="J43" s="201">
        <v>1</v>
      </c>
      <c r="K43" s="200">
        <f t="shared" si="37"/>
        <v>628.5</v>
      </c>
      <c r="L43" s="200"/>
      <c r="M43" s="201">
        <v>0</v>
      </c>
      <c r="N43" s="200">
        <f t="shared" si="38"/>
        <v>0</v>
      </c>
      <c r="O43" s="201">
        <v>0</v>
      </c>
      <c r="P43" s="200">
        <f t="shared" si="39"/>
        <v>0</v>
      </c>
      <c r="Q43" s="201">
        <v>0</v>
      </c>
      <c r="R43" s="200">
        <f t="shared" si="40"/>
        <v>0</v>
      </c>
      <c r="S43" s="200"/>
      <c r="T43" s="200"/>
      <c r="U43" s="202">
        <v>0.45</v>
      </c>
      <c r="V43" s="34">
        <f t="shared" si="41"/>
        <v>565.65</v>
      </c>
      <c r="W43" s="201">
        <v>0.6</v>
      </c>
      <c r="X43" s="203">
        <v>2</v>
      </c>
      <c r="Y43" s="365"/>
      <c r="Z43" s="35">
        <f t="shared" si="47"/>
        <v>8.1</v>
      </c>
      <c r="AA43" s="204"/>
      <c r="AB43" s="205"/>
      <c r="AC43" s="204"/>
      <c r="AD43" s="367" t="s">
        <v>141</v>
      </c>
      <c r="AE43" s="366" t="s">
        <v>123</v>
      </c>
      <c r="AF43" s="134"/>
      <c r="AG43" s="206">
        <f t="shared" si="42"/>
        <v>12.57</v>
      </c>
      <c r="AH43" s="388">
        <f t="shared" si="9"/>
        <v>414.81</v>
      </c>
      <c r="AI43" s="389">
        <f t="shared" si="43"/>
        <v>0</v>
      </c>
      <c r="AJ43" s="389">
        <f t="shared" si="44"/>
        <v>0</v>
      </c>
      <c r="AK43" s="389">
        <f t="shared" si="45"/>
        <v>0</v>
      </c>
      <c r="AL43" s="390">
        <f t="shared" si="13"/>
        <v>0</v>
      </c>
      <c r="AM43" s="390">
        <f t="shared" si="46"/>
        <v>0</v>
      </c>
      <c r="AN43" s="391">
        <f t="shared" si="15"/>
        <v>0</v>
      </c>
      <c r="AO43" s="139"/>
      <c r="AP43" s="1022"/>
      <c r="AQ43" s="1019"/>
      <c r="AR43" s="1028"/>
      <c r="AS43" s="134"/>
      <c r="AT43" s="193"/>
      <c r="AU43" s="190"/>
      <c r="AV43" s="190"/>
      <c r="AW43" s="190"/>
      <c r="AX43" s="190"/>
      <c r="AY43" s="194"/>
      <c r="AZ43" s="134"/>
      <c r="BA43" s="234"/>
      <c r="BB43" s="5"/>
      <c r="BC43" s="425">
        <f t="shared" si="33"/>
        <v>8956.125</v>
      </c>
      <c r="BD43" s="425">
        <f t="shared" si="34"/>
        <v>49546.75</v>
      </c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s="209" customFormat="1" ht="25.5" customHeight="1">
      <c r="A44" s="1010"/>
      <c r="B44" s="32">
        <v>29</v>
      </c>
      <c r="C44" s="32" t="s">
        <v>68</v>
      </c>
      <c r="D44" s="33"/>
      <c r="E44" s="34">
        <v>1251</v>
      </c>
      <c r="F44" s="35">
        <v>0.5</v>
      </c>
      <c r="G44" s="200">
        <f t="shared" si="35"/>
        <v>625.5</v>
      </c>
      <c r="H44" s="200">
        <v>0</v>
      </c>
      <c r="I44" s="200">
        <f t="shared" si="36"/>
        <v>625.5</v>
      </c>
      <c r="J44" s="201">
        <v>1</v>
      </c>
      <c r="K44" s="200">
        <f t="shared" si="37"/>
        <v>625.5</v>
      </c>
      <c r="L44" s="200"/>
      <c r="M44" s="201">
        <v>0</v>
      </c>
      <c r="N44" s="200">
        <f t="shared" si="38"/>
        <v>0</v>
      </c>
      <c r="O44" s="201">
        <v>0</v>
      </c>
      <c r="P44" s="200">
        <f t="shared" si="39"/>
        <v>0</v>
      </c>
      <c r="Q44" s="201">
        <v>0</v>
      </c>
      <c r="R44" s="200">
        <f t="shared" si="40"/>
        <v>0</v>
      </c>
      <c r="S44" s="200"/>
      <c r="T44" s="200"/>
      <c r="U44" s="202">
        <v>0.45</v>
      </c>
      <c r="V44" s="34">
        <f t="shared" si="41"/>
        <v>562.95</v>
      </c>
      <c r="W44" s="201">
        <v>0.6</v>
      </c>
      <c r="X44" s="203">
        <v>2</v>
      </c>
      <c r="Y44" s="52"/>
      <c r="Z44" s="35">
        <f t="shared" si="47"/>
        <v>8.1</v>
      </c>
      <c r="AA44" s="200"/>
      <c r="AB44" s="205"/>
      <c r="AC44" s="200"/>
      <c r="AD44" s="364" t="s">
        <v>139</v>
      </c>
      <c r="AE44" s="369" t="s">
        <v>123</v>
      </c>
      <c r="AF44" s="134"/>
      <c r="AG44" s="206">
        <f t="shared" si="42"/>
        <v>12.51</v>
      </c>
      <c r="AH44" s="384">
        <f t="shared" si="9"/>
        <v>412.83</v>
      </c>
      <c r="AI44" s="385">
        <f t="shared" si="43"/>
        <v>0</v>
      </c>
      <c r="AJ44" s="385">
        <f t="shared" si="44"/>
        <v>0</v>
      </c>
      <c r="AK44" s="385">
        <f t="shared" si="45"/>
        <v>0</v>
      </c>
      <c r="AL44" s="386">
        <f t="shared" si="13"/>
        <v>0</v>
      </c>
      <c r="AM44" s="386">
        <f t="shared" si="46"/>
        <v>0</v>
      </c>
      <c r="AN44" s="387">
        <f t="shared" si="15"/>
        <v>0</v>
      </c>
      <c r="AO44" s="139"/>
      <c r="AP44" s="1022"/>
      <c r="AQ44" s="1019"/>
      <c r="AR44" s="1028"/>
      <c r="AS44" s="134"/>
      <c r="AT44" s="165"/>
      <c r="AU44" s="158"/>
      <c r="AV44" s="158"/>
      <c r="AW44" s="158"/>
      <c r="AX44" s="158"/>
      <c r="AY44" s="166"/>
      <c r="AZ44" s="134"/>
      <c r="BA44" s="236"/>
      <c r="BB44" s="5"/>
      <c r="BC44" s="425">
        <f t="shared" si="33"/>
        <v>8913.375</v>
      </c>
      <c r="BD44" s="425">
        <f t="shared" si="34"/>
        <v>49310.25</v>
      </c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s="210" customFormat="1" ht="25.5" customHeight="1" thickBot="1">
      <c r="A45" s="1011"/>
      <c r="B45" s="370">
        <v>30</v>
      </c>
      <c r="C45" s="371" t="s">
        <v>68</v>
      </c>
      <c r="D45" s="372"/>
      <c r="E45" s="373">
        <v>1683</v>
      </c>
      <c r="F45" s="374">
        <v>0.5</v>
      </c>
      <c r="G45" s="375">
        <f t="shared" si="35"/>
        <v>841.5</v>
      </c>
      <c r="H45" s="375">
        <v>0</v>
      </c>
      <c r="I45" s="375">
        <f t="shared" si="36"/>
        <v>841.5</v>
      </c>
      <c r="J45" s="376">
        <v>1</v>
      </c>
      <c r="K45" s="375">
        <f t="shared" si="37"/>
        <v>841.5</v>
      </c>
      <c r="L45" s="375"/>
      <c r="M45" s="376">
        <v>0</v>
      </c>
      <c r="N45" s="375">
        <f t="shared" si="38"/>
        <v>0</v>
      </c>
      <c r="O45" s="376">
        <v>0</v>
      </c>
      <c r="P45" s="375">
        <f t="shared" si="39"/>
        <v>0</v>
      </c>
      <c r="Q45" s="376">
        <v>0</v>
      </c>
      <c r="R45" s="375">
        <f t="shared" si="40"/>
        <v>0</v>
      </c>
      <c r="S45" s="375"/>
      <c r="T45" s="375"/>
      <c r="U45" s="377">
        <v>0.45</v>
      </c>
      <c r="V45" s="378">
        <f t="shared" si="41"/>
        <v>757.35</v>
      </c>
      <c r="W45" s="376">
        <v>0.6</v>
      </c>
      <c r="X45" s="379">
        <v>2</v>
      </c>
      <c r="Y45" s="207" t="s">
        <v>71</v>
      </c>
      <c r="Z45" s="374">
        <f>1.1+((0.5+3)*(1+X45))</f>
        <v>11.6</v>
      </c>
      <c r="AA45" s="380"/>
      <c r="AB45" s="381"/>
      <c r="AC45" s="380"/>
      <c r="AD45" s="226" t="s">
        <v>139</v>
      </c>
      <c r="AE45" s="382" t="s">
        <v>123</v>
      </c>
      <c r="AF45" s="134"/>
      <c r="AG45" s="392">
        <f t="shared" si="42"/>
        <v>16.83</v>
      </c>
      <c r="AH45" s="393">
        <f t="shared" si="9"/>
        <v>555.39</v>
      </c>
      <c r="AI45" s="394">
        <f t="shared" si="43"/>
        <v>0</v>
      </c>
      <c r="AJ45" s="394">
        <f t="shared" si="44"/>
        <v>0</v>
      </c>
      <c r="AK45" s="394">
        <f t="shared" si="45"/>
        <v>0</v>
      </c>
      <c r="AL45" s="395">
        <f t="shared" si="13"/>
        <v>0</v>
      </c>
      <c r="AM45" s="395">
        <f t="shared" si="46"/>
        <v>0</v>
      </c>
      <c r="AN45" s="396">
        <f t="shared" si="15"/>
        <v>0</v>
      </c>
      <c r="AO45" s="196"/>
      <c r="AP45" s="1023"/>
      <c r="AQ45" s="1020"/>
      <c r="AR45" s="1029"/>
      <c r="AS45" s="134"/>
      <c r="AT45" s="152"/>
      <c r="AU45" s="149"/>
      <c r="AV45" s="149"/>
      <c r="AW45" s="149"/>
      <c r="AX45" s="149"/>
      <c r="AY45" s="153"/>
      <c r="AZ45" s="134"/>
      <c r="BA45" s="235"/>
      <c r="BB45" s="5"/>
      <c r="BC45" s="426">
        <f t="shared" si="33"/>
        <v>11991.375</v>
      </c>
      <c r="BD45" s="426">
        <f t="shared" si="34"/>
        <v>66338.25</v>
      </c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2:77" s="8" customFormat="1" ht="19.5" customHeight="1" thickBot="1">
      <c r="B46" s="1"/>
      <c r="C46" s="1"/>
      <c r="D46" s="2"/>
      <c r="E46" s="24"/>
      <c r="F46" s="97"/>
      <c r="G46" s="98"/>
      <c r="H46" s="98"/>
      <c r="I46" s="98"/>
      <c r="J46" s="99"/>
      <c r="K46" s="98"/>
      <c r="L46" s="28"/>
      <c r="M46" s="54"/>
      <c r="N46" s="28"/>
      <c r="O46" s="54"/>
      <c r="P46" s="28"/>
      <c r="Q46" s="99"/>
      <c r="R46" s="28"/>
      <c r="S46" s="28"/>
      <c r="T46" s="28"/>
      <c r="U46" s="53"/>
      <c r="V46" s="24"/>
      <c r="W46" s="96"/>
      <c r="X46" s="1"/>
      <c r="Y46" s="1"/>
      <c r="Z46" s="97"/>
      <c r="AA46" s="28"/>
      <c r="AB46" s="54"/>
      <c r="AC46" s="28"/>
      <c r="AD46" s="100"/>
      <c r="AE46" s="100"/>
      <c r="AG46" s="1"/>
      <c r="AH46" s="61"/>
      <c r="AI46" s="60"/>
      <c r="AJ46" s="60"/>
      <c r="AK46" s="60"/>
      <c r="AL46" s="60"/>
      <c r="AM46" s="60"/>
      <c r="AN46" s="60"/>
      <c r="AO46" s="61"/>
      <c r="AY46" s="169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2:77" s="211" customFormat="1" ht="27.75" customHeight="1" thickBot="1" thickTop="1">
      <c r="B47" s="66"/>
      <c r="C47" s="66"/>
      <c r="D47" s="212"/>
      <c r="E47" s="353">
        <f>SUM(E16:E45)</f>
        <v>39592</v>
      </c>
      <c r="F47" s="353"/>
      <c r="G47" s="350">
        <f>SUM(G16:G45)</f>
        <v>18125.85</v>
      </c>
      <c r="H47" s="350"/>
      <c r="I47" s="350">
        <f>SUM(I16:I45)</f>
        <v>18125.85</v>
      </c>
      <c r="J47" s="350"/>
      <c r="K47" s="350">
        <f>SUM(K16:K45)</f>
        <v>18125.85</v>
      </c>
      <c r="L47" s="350"/>
      <c r="M47" s="350"/>
      <c r="N47" s="350">
        <f>SUM(N16:N45)</f>
        <v>0</v>
      </c>
      <c r="O47" s="350"/>
      <c r="P47" s="350">
        <f>SUM(P16:P45)</f>
        <v>0</v>
      </c>
      <c r="Q47" s="350"/>
      <c r="R47" s="350"/>
      <c r="S47" s="350"/>
      <c r="T47" s="350"/>
      <c r="U47" s="350"/>
      <c r="V47" s="350">
        <f>SUM(V16:V45)</f>
        <v>17816.4</v>
      </c>
      <c r="W47" s="350"/>
      <c r="X47" s="350"/>
      <c r="Y47" s="350"/>
      <c r="Z47" s="350"/>
      <c r="AA47" s="350"/>
      <c r="AB47" s="350"/>
      <c r="AC47" s="350"/>
      <c r="AD47" s="350"/>
      <c r="AE47" s="350"/>
      <c r="AF47" s="214"/>
      <c r="AG47" s="350">
        <f aca="true" t="shared" si="48" ref="AG47:AM47">SUM(AG16:AG45)</f>
        <v>362.51699999999994</v>
      </c>
      <c r="AH47" s="350">
        <f t="shared" si="48"/>
        <v>11963.060999999996</v>
      </c>
      <c r="AI47" s="350">
        <f t="shared" si="48"/>
        <v>0</v>
      </c>
      <c r="AJ47" s="350">
        <f t="shared" si="48"/>
        <v>0</v>
      </c>
      <c r="AK47" s="350">
        <f t="shared" si="48"/>
        <v>0</v>
      </c>
      <c r="AL47" s="350">
        <f t="shared" si="48"/>
        <v>0</v>
      </c>
      <c r="AM47" s="350">
        <f t="shared" si="48"/>
        <v>0</v>
      </c>
      <c r="AN47" s="350">
        <f>SUM(AN16:AN46)</f>
        <v>0</v>
      </c>
      <c r="AO47" s="214"/>
      <c r="AP47" s="350">
        <f>SUM(AP16:AP46)</f>
        <v>0</v>
      </c>
      <c r="AQ47" s="350">
        <f>SUM(AQ16:AQ46)</f>
        <v>0</v>
      </c>
      <c r="AR47" s="350">
        <f>SUM(AR16:AR46)</f>
        <v>0</v>
      </c>
      <c r="AS47" s="214"/>
      <c r="AT47" s="350">
        <v>11504</v>
      </c>
      <c r="AU47" s="350">
        <v>3615</v>
      </c>
      <c r="AV47" s="350">
        <v>166</v>
      </c>
      <c r="AW47" s="350">
        <f>SUM(AW16:AW46)</f>
        <v>0</v>
      </c>
      <c r="AX47" s="350">
        <f>SUM(AX16:AX46)</f>
        <v>0</v>
      </c>
      <c r="AY47" s="350">
        <v>-3308</v>
      </c>
      <c r="AZ47" s="214"/>
      <c r="BA47" s="350">
        <v>9859</v>
      </c>
      <c r="BB47" s="212"/>
      <c r="BC47" s="419">
        <f>SUM(BC16:BC45)</f>
        <v>258293.3625</v>
      </c>
      <c r="BD47" s="419">
        <f>SUM(BD16:BD45)</f>
        <v>1428921.1749999998</v>
      </c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</row>
    <row r="48" spans="2:52" ht="60" customHeight="1" thickTop="1">
      <c r="B48" s="1"/>
      <c r="C48" s="1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"/>
      <c r="X48" s="1"/>
      <c r="Y48" s="1"/>
      <c r="Z48" s="1"/>
      <c r="AA48" s="1"/>
      <c r="AB48" s="4"/>
      <c r="AG48" s="1"/>
      <c r="AT48" s="170"/>
      <c r="AU48" s="170"/>
      <c r="AV48" s="170"/>
      <c r="AW48" s="170"/>
      <c r="AX48" s="170"/>
      <c r="AY48" s="253" t="s">
        <v>170</v>
      </c>
      <c r="AZ48" s="177"/>
    </row>
    <row r="49" spans="2:52" ht="14.25">
      <c r="B49" s="1"/>
      <c r="C49" s="1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"/>
      <c r="X49" s="1"/>
      <c r="Y49" s="1"/>
      <c r="Z49" s="1"/>
      <c r="AA49" s="1"/>
      <c r="AB49" s="4"/>
      <c r="AG49" s="1"/>
      <c r="AT49" s="171"/>
      <c r="AU49" s="171"/>
      <c r="AV49" s="171"/>
      <c r="AW49" s="171"/>
      <c r="AX49" s="171"/>
      <c r="AY49" s="171"/>
      <c r="AZ49" s="177"/>
    </row>
    <row r="50" spans="2:51" ht="24.75" customHeight="1" thickBot="1">
      <c r="B50" s="1"/>
      <c r="C50" s="1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1"/>
      <c r="Z50" s="1"/>
      <c r="AA50" s="1"/>
      <c r="AB50" s="4"/>
      <c r="AG50" s="1"/>
      <c r="AT50" s="8"/>
      <c r="AU50" s="8"/>
      <c r="AV50" s="8"/>
      <c r="AW50" s="172"/>
      <c r="AX50" s="8"/>
      <c r="AY50" s="8"/>
    </row>
    <row r="51" spans="2:51" ht="94.5" customHeight="1" thickBot="1">
      <c r="B51" s="1"/>
      <c r="C51" s="1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"/>
      <c r="X51" s="1"/>
      <c r="Y51" s="1"/>
      <c r="Z51" s="1"/>
      <c r="AA51" s="1"/>
      <c r="AB51" s="4"/>
      <c r="AG51" s="1"/>
      <c r="AL51" s="418"/>
      <c r="AP51" s="765" t="s">
        <v>168</v>
      </c>
      <c r="AQ51" s="734"/>
      <c r="AR51" s="735"/>
      <c r="AS51" s="249"/>
      <c r="AT51" s="248"/>
      <c r="AU51" s="250">
        <f>SUM(AT47:AY47)</f>
        <v>11977</v>
      </c>
      <c r="AV51" s="251" t="s">
        <v>129</v>
      </c>
      <c r="AW51" s="263">
        <f>J63</f>
        <v>11963.061</v>
      </c>
      <c r="AX51" s="734" t="s">
        <v>133</v>
      </c>
      <c r="AY51" s="735"/>
    </row>
    <row r="52" spans="2:51" ht="45" customHeight="1" thickBot="1">
      <c r="B52" s="1"/>
      <c r="C52" s="1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"/>
      <c r="X52" s="1"/>
      <c r="Y52" s="1"/>
      <c r="Z52" s="1"/>
      <c r="AA52" s="1"/>
      <c r="AB52" s="4"/>
      <c r="AG52" s="1"/>
      <c r="AP52" s="247"/>
      <c r="AQ52" s="247"/>
      <c r="AR52" s="247"/>
      <c r="AS52" s="173"/>
      <c r="AT52" s="825" t="s">
        <v>166</v>
      </c>
      <c r="AU52" s="826"/>
      <c r="AV52" s="826"/>
      <c r="AW52" s="826"/>
      <c r="AX52" s="826"/>
      <c r="AY52" s="827"/>
    </row>
    <row r="53" spans="2:33" ht="45" customHeight="1" thickBot="1">
      <c r="B53" s="1"/>
      <c r="C53" s="1"/>
      <c r="D53" s="63"/>
      <c r="E53" s="491" t="s">
        <v>116</v>
      </c>
      <c r="F53" s="492" t="s">
        <v>117</v>
      </c>
      <c r="G53" s="493"/>
      <c r="H53" s="492" t="s">
        <v>52</v>
      </c>
      <c r="I53" s="492" t="s">
        <v>114</v>
      </c>
      <c r="J53" s="494" t="s">
        <v>110</v>
      </c>
      <c r="K53" s="64"/>
      <c r="L53" s="64"/>
      <c r="M53" s="64"/>
      <c r="N53" s="64"/>
      <c r="O53" s="64"/>
      <c r="P53" s="64"/>
      <c r="Q53" s="3"/>
      <c r="R53" s="3"/>
      <c r="S53" s="3"/>
      <c r="T53" s="3"/>
      <c r="U53" s="3"/>
      <c r="V53" s="3"/>
      <c r="W53" s="1"/>
      <c r="X53" s="1"/>
      <c r="Y53" s="1"/>
      <c r="Z53" s="1"/>
      <c r="AA53" s="1"/>
      <c r="AB53" s="4"/>
      <c r="AG53" s="1"/>
    </row>
    <row r="54" spans="2:51" ht="39.75" customHeight="1" thickBot="1">
      <c r="B54" s="1"/>
      <c r="C54" s="1"/>
      <c r="D54" s="63"/>
      <c r="E54" s="495" t="s">
        <v>21</v>
      </c>
      <c r="F54" s="496" t="s">
        <v>21</v>
      </c>
      <c r="G54" s="497"/>
      <c r="H54" s="496" t="s">
        <v>50</v>
      </c>
      <c r="I54" s="498" t="s">
        <v>197</v>
      </c>
      <c r="J54" s="495" t="s">
        <v>21</v>
      </c>
      <c r="K54" s="64"/>
      <c r="L54" s="64"/>
      <c r="M54" s="64"/>
      <c r="N54" s="64"/>
      <c r="O54" s="64"/>
      <c r="P54" s="64"/>
      <c r="Q54" s="3"/>
      <c r="R54" s="3"/>
      <c r="S54" s="3"/>
      <c r="T54" s="3"/>
      <c r="U54" s="3"/>
      <c r="V54" s="3"/>
      <c r="W54" s="1"/>
      <c r="X54" s="1"/>
      <c r="Y54" s="1"/>
      <c r="Z54" s="1"/>
      <c r="AA54" s="1"/>
      <c r="AB54" s="4"/>
      <c r="AG54" s="1"/>
      <c r="AP54" s="1000" t="s">
        <v>128</v>
      </c>
      <c r="AQ54" s="1001"/>
      <c r="AR54" s="1002"/>
      <c r="AS54" s="831" t="s">
        <v>22</v>
      </c>
      <c r="AT54" s="837" t="s">
        <v>178</v>
      </c>
      <c r="AU54" s="838"/>
      <c r="AV54" s="838"/>
      <c r="AW54" s="838"/>
      <c r="AX54" s="838"/>
      <c r="AY54" s="839"/>
    </row>
    <row r="55" spans="2:51" ht="39.75" customHeight="1" thickBot="1">
      <c r="B55" s="741" t="s">
        <v>106</v>
      </c>
      <c r="C55" s="742"/>
      <c r="D55" s="743"/>
      <c r="E55" s="499">
        <f>K47</f>
        <v>18125.85</v>
      </c>
      <c r="F55" s="500">
        <f>E55</f>
        <v>18125.85</v>
      </c>
      <c r="G55" s="501" t="s">
        <v>22</v>
      </c>
      <c r="H55" s="502">
        <f>F55/50</f>
        <v>362.517</v>
      </c>
      <c r="I55" s="500">
        <v>33</v>
      </c>
      <c r="J55" s="503">
        <f>I55*H55</f>
        <v>11963.061</v>
      </c>
      <c r="K55" s="65"/>
      <c r="L55" s="65"/>
      <c r="M55" s="727" t="s">
        <v>23</v>
      </c>
      <c r="N55" s="728"/>
      <c r="O55" s="500" t="s">
        <v>22</v>
      </c>
      <c r="P55" s="503">
        <f>AT55</f>
        <v>64736</v>
      </c>
      <c r="Q55" s="24"/>
      <c r="R55" s="24"/>
      <c r="S55" s="24"/>
      <c r="T55" s="24"/>
      <c r="U55" s="25"/>
      <c r="V55" s="26"/>
      <c r="W55" s="27"/>
      <c r="X55" s="1"/>
      <c r="Y55" s="1"/>
      <c r="Z55" s="1"/>
      <c r="AA55" s="1"/>
      <c r="AB55" s="4"/>
      <c r="AG55" s="1"/>
      <c r="AP55" s="1003"/>
      <c r="AQ55" s="1004"/>
      <c r="AR55" s="1005"/>
      <c r="AS55" s="831"/>
      <c r="AT55" s="840">
        <f>E47+AT47+AU47+AV47+BA47</f>
        <v>64736</v>
      </c>
      <c r="AU55" s="841"/>
      <c r="AV55" s="841"/>
      <c r="AW55" s="841"/>
      <c r="AX55" s="841"/>
      <c r="AY55" s="842"/>
    </row>
    <row r="56" spans="2:33" ht="19.5" customHeight="1">
      <c r="B56" s="738" t="s">
        <v>108</v>
      </c>
      <c r="C56" s="739"/>
      <c r="D56" s="740"/>
      <c r="E56" s="504">
        <v>0</v>
      </c>
      <c r="F56" s="505">
        <v>0</v>
      </c>
      <c r="G56" s="506" t="s">
        <v>22</v>
      </c>
      <c r="H56" s="505"/>
      <c r="I56" s="507">
        <v>1.01</v>
      </c>
      <c r="J56" s="508">
        <f aca="true" t="shared" si="49" ref="J56:J61">I56*E56</f>
        <v>0</v>
      </c>
      <c r="K56" s="65"/>
      <c r="L56" s="65"/>
      <c r="M56" s="763" t="s">
        <v>24</v>
      </c>
      <c r="N56" s="764"/>
      <c r="O56" s="505" t="s">
        <v>22</v>
      </c>
      <c r="P56" s="706">
        <f>I47/P55</f>
        <v>0.27999644710825505</v>
      </c>
      <c r="Q56" s="24"/>
      <c r="R56" s="24"/>
      <c r="S56" s="24"/>
      <c r="T56" s="24"/>
      <c r="U56" s="25"/>
      <c r="V56" s="24"/>
      <c r="W56" s="27"/>
      <c r="X56" s="1"/>
      <c r="Y56" s="1"/>
      <c r="Z56" s="30"/>
      <c r="AA56" s="1"/>
      <c r="AB56" s="4"/>
      <c r="AG56" s="1"/>
    </row>
    <row r="57" spans="2:33" ht="19.5" customHeight="1">
      <c r="B57" s="738" t="s">
        <v>109</v>
      </c>
      <c r="C57" s="739"/>
      <c r="D57" s="740"/>
      <c r="E57" s="504">
        <v>0</v>
      </c>
      <c r="F57" s="505">
        <v>0</v>
      </c>
      <c r="G57" s="506" t="s">
        <v>22</v>
      </c>
      <c r="H57" s="505"/>
      <c r="I57" s="507">
        <v>1.1</v>
      </c>
      <c r="J57" s="508">
        <f t="shared" si="49"/>
        <v>0</v>
      </c>
      <c r="K57" s="65"/>
      <c r="L57" s="65"/>
      <c r="M57" s="763" t="s">
        <v>118</v>
      </c>
      <c r="N57" s="764"/>
      <c r="O57" s="505" t="s">
        <v>22</v>
      </c>
      <c r="P57" s="706">
        <f>I47/E47</f>
        <v>0.457815972923823</v>
      </c>
      <c r="Q57" s="24"/>
      <c r="R57" s="24"/>
      <c r="S57" s="24"/>
      <c r="T57" s="24"/>
      <c r="U57" s="25"/>
      <c r="V57" s="24"/>
      <c r="W57" s="27"/>
      <c r="X57" s="1"/>
      <c r="Y57" s="1"/>
      <c r="Z57" s="30"/>
      <c r="AA57" s="1"/>
      <c r="AB57" s="4"/>
      <c r="AG57" s="1"/>
    </row>
    <row r="58" spans="2:33" ht="19.5" customHeight="1" thickBot="1">
      <c r="B58" s="738" t="s">
        <v>107</v>
      </c>
      <c r="C58" s="739"/>
      <c r="D58" s="740"/>
      <c r="E58" s="504">
        <v>0</v>
      </c>
      <c r="F58" s="505">
        <v>0</v>
      </c>
      <c r="G58" s="506" t="s">
        <v>22</v>
      </c>
      <c r="H58" s="505"/>
      <c r="I58" s="507">
        <v>1.3</v>
      </c>
      <c r="J58" s="508">
        <f t="shared" si="49"/>
        <v>0</v>
      </c>
      <c r="K58" s="65"/>
      <c r="L58" s="65"/>
      <c r="M58" s="761" t="s">
        <v>119</v>
      </c>
      <c r="N58" s="762"/>
      <c r="O58" s="521" t="s">
        <v>22</v>
      </c>
      <c r="P58" s="707">
        <f>V47/E47</f>
        <v>0.45</v>
      </c>
      <c r="Q58" s="24"/>
      <c r="R58" s="24"/>
      <c r="S58" s="24"/>
      <c r="T58" s="24"/>
      <c r="U58" s="25"/>
      <c r="V58" s="24"/>
      <c r="W58" s="27"/>
      <c r="X58" s="1"/>
      <c r="Y58" s="1"/>
      <c r="Z58" s="30"/>
      <c r="AA58" s="1"/>
      <c r="AB58" s="4"/>
      <c r="AG58" s="1"/>
    </row>
    <row r="59" spans="2:33" ht="19.5" customHeight="1">
      <c r="B59" s="738" t="s">
        <v>111</v>
      </c>
      <c r="C59" s="739"/>
      <c r="D59" s="740"/>
      <c r="E59" s="504">
        <v>0</v>
      </c>
      <c r="F59" s="505">
        <v>0</v>
      </c>
      <c r="G59" s="506" t="s">
        <v>22</v>
      </c>
      <c r="H59" s="505"/>
      <c r="I59" s="507">
        <v>1</v>
      </c>
      <c r="J59" s="508">
        <f t="shared" si="49"/>
        <v>0</v>
      </c>
      <c r="K59" s="65"/>
      <c r="L59" s="65"/>
      <c r="M59" s="65"/>
      <c r="N59" s="65"/>
      <c r="O59" s="65"/>
      <c r="P59" s="64"/>
      <c r="Q59" s="24"/>
      <c r="R59" s="24"/>
      <c r="S59" s="24"/>
      <c r="T59" s="24"/>
      <c r="U59" s="25"/>
      <c r="V59" s="24"/>
      <c r="W59" s="27"/>
      <c r="X59" s="1"/>
      <c r="Y59" s="1"/>
      <c r="Z59" s="30"/>
      <c r="AA59" s="1"/>
      <c r="AB59" s="4"/>
      <c r="AG59" s="1"/>
    </row>
    <row r="60" spans="2:33" ht="45" customHeight="1">
      <c r="B60" s="930" t="s">
        <v>112</v>
      </c>
      <c r="C60" s="931"/>
      <c r="D60" s="932"/>
      <c r="E60" s="509">
        <v>0</v>
      </c>
      <c r="F60" s="510">
        <v>0</v>
      </c>
      <c r="G60" s="511" t="s">
        <v>22</v>
      </c>
      <c r="H60" s="510"/>
      <c r="I60" s="512">
        <v>1</v>
      </c>
      <c r="J60" s="513">
        <f t="shared" si="49"/>
        <v>0</v>
      </c>
      <c r="K60" s="65"/>
      <c r="L60" s="65"/>
      <c r="M60" s="65"/>
      <c r="N60" s="65"/>
      <c r="O60" s="65"/>
      <c r="P60" s="65"/>
      <c r="Q60" s="24"/>
      <c r="R60" s="24"/>
      <c r="S60" s="24"/>
      <c r="T60" s="24"/>
      <c r="U60" s="25"/>
      <c r="V60" s="24"/>
      <c r="W60" s="27"/>
      <c r="X60" s="1"/>
      <c r="Y60" s="1"/>
      <c r="Z60" s="1"/>
      <c r="AA60" s="1"/>
      <c r="AB60" s="4"/>
      <c r="AG60" s="1"/>
    </row>
    <row r="61" spans="2:33" ht="19.5" customHeight="1">
      <c r="B61" s="738" t="s">
        <v>113</v>
      </c>
      <c r="C61" s="739"/>
      <c r="D61" s="740"/>
      <c r="E61" s="504">
        <f>P47</f>
        <v>0</v>
      </c>
      <c r="F61" s="505">
        <f>E61</f>
        <v>0</v>
      </c>
      <c r="G61" s="506" t="s">
        <v>22</v>
      </c>
      <c r="H61" s="505"/>
      <c r="I61" s="507">
        <v>1</v>
      </c>
      <c r="J61" s="508">
        <f t="shared" si="49"/>
        <v>0</v>
      </c>
      <c r="K61" s="65"/>
      <c r="L61" s="65"/>
      <c r="M61" s="65"/>
      <c r="N61" s="65"/>
      <c r="O61" s="65"/>
      <c r="P61" s="65"/>
      <c r="Q61" s="24"/>
      <c r="R61" s="24"/>
      <c r="S61" s="24"/>
      <c r="T61" s="24"/>
      <c r="U61" s="25"/>
      <c r="V61" s="24"/>
      <c r="W61" s="27"/>
      <c r="X61" s="1"/>
      <c r="Y61" s="1"/>
      <c r="Z61" s="30"/>
      <c r="AA61" s="1"/>
      <c r="AB61" s="4"/>
      <c r="AG61" s="1"/>
    </row>
    <row r="62" spans="2:33" ht="19.5" customHeight="1" thickBot="1">
      <c r="B62" s="748"/>
      <c r="C62" s="749"/>
      <c r="D62" s="750"/>
      <c r="E62" s="514"/>
      <c r="F62" s="515"/>
      <c r="G62" s="515"/>
      <c r="H62" s="515"/>
      <c r="I62" s="515"/>
      <c r="J62" s="516"/>
      <c r="K62" s="65"/>
      <c r="L62" s="65"/>
      <c r="M62" s="65"/>
      <c r="N62" s="65"/>
      <c r="O62" s="65"/>
      <c r="P62" s="65"/>
      <c r="Q62" s="24"/>
      <c r="R62" s="24"/>
      <c r="S62" s="24"/>
      <c r="T62" s="24"/>
      <c r="U62" s="25"/>
      <c r="V62" s="24"/>
      <c r="W62" s="27"/>
      <c r="X62" s="1"/>
      <c r="Y62" s="1"/>
      <c r="Z62" s="1"/>
      <c r="AA62" s="1"/>
      <c r="AB62" s="4"/>
      <c r="AG62" s="1"/>
    </row>
    <row r="63" spans="2:77" s="69" customFormat="1" ht="24" customHeight="1" thickBot="1">
      <c r="B63" s="745" t="s">
        <v>115</v>
      </c>
      <c r="C63" s="746"/>
      <c r="D63" s="747"/>
      <c r="E63" s="228">
        <f>E55+E56+E57+E58+E59+E60+G69</f>
        <v>18125.85</v>
      </c>
      <c r="F63" s="229">
        <f>F55+F56+F57+F58+F59+F60+F61</f>
        <v>18125.85</v>
      </c>
      <c r="G63" s="72"/>
      <c r="H63" s="72"/>
      <c r="I63" s="72"/>
      <c r="J63" s="229">
        <f>J55+J56+J57+J58+J59+J60+J61</f>
        <v>11963.061</v>
      </c>
      <c r="K63" s="70"/>
      <c r="L63" s="70"/>
      <c r="M63" s="70"/>
      <c r="N63" s="70"/>
      <c r="O63" s="70"/>
      <c r="P63" s="70"/>
      <c r="Q63" s="67"/>
      <c r="R63" s="67"/>
      <c r="S63" s="67"/>
      <c r="T63" s="67"/>
      <c r="U63" s="68"/>
      <c r="V63" s="67"/>
      <c r="W63" s="67"/>
      <c r="X63" s="66"/>
      <c r="Y63" s="66"/>
      <c r="Z63" s="66"/>
      <c r="AA63" s="66"/>
      <c r="AB63" s="71"/>
      <c r="AG63" s="66"/>
      <c r="AZ63" s="156"/>
      <c r="BA63" s="156"/>
      <c r="BB63" s="225"/>
      <c r="BC63" s="156"/>
      <c r="BD63" s="156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</row>
    <row r="64" spans="2:33" ht="14.25">
      <c r="B64" s="1"/>
      <c r="C64" s="1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"/>
      <c r="X64" s="1"/>
      <c r="Y64" s="1"/>
      <c r="Z64" s="1"/>
      <c r="AA64" s="1"/>
      <c r="AB64" s="4"/>
      <c r="AG64" s="1"/>
    </row>
    <row r="65" spans="2:33" ht="14.25">
      <c r="B65" s="1"/>
      <c r="C65" s="1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28"/>
      <c r="U65" s="3"/>
      <c r="V65" s="3"/>
      <c r="W65" s="1"/>
      <c r="X65" s="1"/>
      <c r="Y65" s="1"/>
      <c r="Z65" s="1"/>
      <c r="AA65" s="1"/>
      <c r="AB65" s="4"/>
      <c r="AG65" s="1"/>
    </row>
    <row r="66" spans="2:33" ht="14.25">
      <c r="B66" s="1"/>
      <c r="C66" s="1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54"/>
      <c r="U66" s="3"/>
      <c r="V66" s="3"/>
      <c r="W66" s="1"/>
      <c r="X66" s="1"/>
      <c r="Y66" s="1"/>
      <c r="Z66" s="1"/>
      <c r="AA66" s="1"/>
      <c r="AB66" s="4"/>
      <c r="AG66" s="1"/>
    </row>
    <row r="67" spans="2:33" ht="14.25">
      <c r="B67" s="1"/>
      <c r="C67" s="1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  <c r="X67" s="1"/>
      <c r="Y67" s="1"/>
      <c r="Z67" s="1"/>
      <c r="AA67" s="1"/>
      <c r="AB67" s="4"/>
      <c r="AG67" s="1"/>
    </row>
    <row r="68" spans="2:33" ht="14.25">
      <c r="B68" s="1"/>
      <c r="C68" s="1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X68" s="1"/>
      <c r="Y68" s="1"/>
      <c r="Z68" s="1"/>
      <c r="AA68" s="1"/>
      <c r="AB68" s="4"/>
      <c r="AG68" s="1"/>
    </row>
    <row r="69" spans="2:33" ht="14.25">
      <c r="B69" s="1"/>
      <c r="C69" s="1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"/>
      <c r="X69" s="1"/>
      <c r="Y69" s="1"/>
      <c r="Z69" s="1"/>
      <c r="AA69" s="1"/>
      <c r="AB69" s="4"/>
      <c r="AG69" s="1"/>
    </row>
    <row r="70" spans="2:33" ht="14.25">
      <c r="B70" s="1"/>
      <c r="C70" s="1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"/>
      <c r="X70" s="1"/>
      <c r="Y70" s="1"/>
      <c r="Z70" s="1"/>
      <c r="AA70" s="1"/>
      <c r="AB70" s="4"/>
      <c r="AG70" s="1"/>
    </row>
    <row r="71" spans="2:33" ht="14.25">
      <c r="B71" s="1"/>
      <c r="C71" s="1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"/>
      <c r="X71" s="1"/>
      <c r="Y71" s="1"/>
      <c r="Z71" s="1"/>
      <c r="AA71" s="1"/>
      <c r="AB71" s="4"/>
      <c r="AG71" s="1"/>
    </row>
    <row r="72" spans="2:33" ht="14.25">
      <c r="B72" s="1"/>
      <c r="C72" s="1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"/>
      <c r="X72" s="1"/>
      <c r="Y72" s="1"/>
      <c r="Z72" s="1"/>
      <c r="AA72" s="1"/>
      <c r="AB72" s="4"/>
      <c r="AG72" s="1"/>
    </row>
    <row r="73" spans="2:33" ht="14.25">
      <c r="B73" s="1"/>
      <c r="C73" s="1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"/>
      <c r="X73" s="1"/>
      <c r="Y73" s="1"/>
      <c r="Z73" s="1"/>
      <c r="AA73" s="1"/>
      <c r="AB73" s="4"/>
      <c r="AG73" s="1"/>
    </row>
    <row r="74" spans="2:33" ht="14.25">
      <c r="B74" s="1"/>
      <c r="C74" s="1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1"/>
      <c r="X74" s="1"/>
      <c r="Y74" s="1"/>
      <c r="Z74" s="1"/>
      <c r="AA74" s="1"/>
      <c r="AB74" s="4"/>
      <c r="AG74" s="1"/>
    </row>
    <row r="75" spans="2:33" ht="14.25">
      <c r="B75" s="1"/>
      <c r="C75" s="1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"/>
      <c r="X75" s="1"/>
      <c r="Y75" s="1"/>
      <c r="Z75" s="1"/>
      <c r="AA75" s="1"/>
      <c r="AB75" s="4"/>
      <c r="AG75" s="1"/>
    </row>
    <row r="76" spans="2:33" ht="14.25">
      <c r="B76" s="1"/>
      <c r="C76" s="1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1"/>
      <c r="X76" s="1"/>
      <c r="Y76" s="1"/>
      <c r="Z76" s="1"/>
      <c r="AA76" s="1"/>
      <c r="AB76" s="4"/>
      <c r="AG76" s="1"/>
    </row>
    <row r="77" spans="2:33" ht="14.25">
      <c r="B77" s="1"/>
      <c r="C77" s="1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1"/>
      <c r="X77" s="1"/>
      <c r="Y77" s="1"/>
      <c r="Z77" s="1"/>
      <c r="AA77" s="1"/>
      <c r="AB77" s="4"/>
      <c r="AG77" s="1"/>
    </row>
    <row r="78" spans="2:33" ht="14.25">
      <c r="B78" s="1"/>
      <c r="C78" s="1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1"/>
      <c r="X78" s="1"/>
      <c r="Y78" s="1"/>
      <c r="Z78" s="1"/>
      <c r="AA78" s="1"/>
      <c r="AB78" s="4"/>
      <c r="AG78" s="1"/>
    </row>
    <row r="79" spans="2:33" ht="14.25">
      <c r="B79" s="1"/>
      <c r="C79" s="1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"/>
      <c r="X79" s="1"/>
      <c r="Y79" s="1"/>
      <c r="Z79" s="1"/>
      <c r="AA79" s="1"/>
      <c r="AB79" s="4"/>
      <c r="AG79" s="1"/>
    </row>
    <row r="80" spans="2:33" ht="14.25">
      <c r="B80" s="1"/>
      <c r="C80" s="1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"/>
      <c r="X80" s="1"/>
      <c r="Y80" s="1"/>
      <c r="Z80" s="1"/>
      <c r="AA80" s="1"/>
      <c r="AB80" s="4"/>
      <c r="AG80" s="1"/>
    </row>
    <row r="81" spans="2:33" ht="14.25">
      <c r="B81" s="1"/>
      <c r="C81" s="1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1"/>
      <c r="X81" s="1"/>
      <c r="Y81" s="1"/>
      <c r="Z81" s="1"/>
      <c r="AA81" s="1"/>
      <c r="AB81" s="4"/>
      <c r="AG81" s="1"/>
    </row>
    <row r="82" spans="2:33" ht="14.25">
      <c r="B82" s="1"/>
      <c r="C82" s="1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1"/>
      <c r="X82" s="1"/>
      <c r="Y82" s="1"/>
      <c r="Z82" s="1"/>
      <c r="AA82" s="1"/>
      <c r="AB82" s="4"/>
      <c r="AG82" s="1"/>
    </row>
    <row r="83" spans="2:33" ht="14.25">
      <c r="B83" s="1"/>
      <c r="C83" s="1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"/>
      <c r="X83" s="1"/>
      <c r="Y83" s="1"/>
      <c r="Z83" s="1"/>
      <c r="AA83" s="1"/>
      <c r="AB83" s="4"/>
      <c r="AG83" s="1"/>
    </row>
    <row r="84" spans="2:33" ht="14.25">
      <c r="B84" s="1"/>
      <c r="C84" s="1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1"/>
      <c r="X84" s="1"/>
      <c r="Y84" s="1"/>
      <c r="Z84" s="1"/>
      <c r="AA84" s="1"/>
      <c r="AB84" s="4"/>
      <c r="AG84" s="1"/>
    </row>
    <row r="85" spans="2:33" ht="14.25">
      <c r="B85" s="1"/>
      <c r="C85" s="1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1"/>
      <c r="X85" s="1"/>
      <c r="Y85" s="1"/>
      <c r="Z85" s="1"/>
      <c r="AA85" s="1"/>
      <c r="AB85" s="4"/>
      <c r="AG85" s="1"/>
    </row>
    <row r="86" spans="2:33" ht="14.25">
      <c r="B86" s="1"/>
      <c r="C86" s="1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1"/>
      <c r="X86" s="1"/>
      <c r="Y86" s="1"/>
      <c r="Z86" s="1"/>
      <c r="AA86" s="1"/>
      <c r="AB86" s="4"/>
      <c r="AG86" s="1"/>
    </row>
    <row r="87" spans="2:33" ht="14.25">
      <c r="B87" s="1"/>
      <c r="C87" s="1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1"/>
      <c r="X87" s="1"/>
      <c r="Y87" s="1"/>
      <c r="Z87" s="1"/>
      <c r="AA87" s="1"/>
      <c r="AB87" s="4"/>
      <c r="AG87" s="1"/>
    </row>
    <row r="88" spans="2:33" ht="14.25">
      <c r="B88" s="1"/>
      <c r="C88" s="1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"/>
      <c r="X88" s="1"/>
      <c r="Y88" s="1"/>
      <c r="Z88" s="1"/>
      <c r="AA88" s="1"/>
      <c r="AB88" s="4"/>
      <c r="AG88" s="1"/>
    </row>
    <row r="89" spans="2:33" ht="14.25">
      <c r="B89" s="1"/>
      <c r="C89" s="1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"/>
      <c r="X89" s="1"/>
      <c r="Y89" s="1"/>
      <c r="Z89" s="1"/>
      <c r="AA89" s="1"/>
      <c r="AB89" s="4"/>
      <c r="AG89" s="1"/>
    </row>
    <row r="90" spans="2:33" ht="14.25">
      <c r="B90" s="1"/>
      <c r="C90" s="1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"/>
      <c r="X90" s="1"/>
      <c r="Y90" s="1"/>
      <c r="Z90" s="1"/>
      <c r="AA90" s="1"/>
      <c r="AB90" s="4"/>
      <c r="AG90" s="1"/>
    </row>
    <row r="91" spans="2:33" ht="12.75">
      <c r="B91" s="5"/>
      <c r="C91" s="5"/>
      <c r="D91" s="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5"/>
      <c r="X91" s="5"/>
      <c r="Y91" s="5"/>
      <c r="Z91" s="5"/>
      <c r="AA91" s="5"/>
      <c r="AB91" s="6"/>
      <c r="AG91" s="5"/>
    </row>
  </sheetData>
  <mergeCells count="81">
    <mergeCell ref="BC12:BC14"/>
    <mergeCell ref="BD12:BD14"/>
    <mergeCell ref="BC11:BD11"/>
    <mergeCell ref="A8:BD9"/>
    <mergeCell ref="AW12:AW14"/>
    <mergeCell ref="A6:BD7"/>
    <mergeCell ref="A5:BD5"/>
    <mergeCell ref="A2:BD2"/>
    <mergeCell ref="A4:BD4"/>
    <mergeCell ref="AR26:AR31"/>
    <mergeCell ref="AR32:AR45"/>
    <mergeCell ref="AR13:AR14"/>
    <mergeCell ref="BA12:BA14"/>
    <mergeCell ref="AX12:AX14"/>
    <mergeCell ref="AV13:AV14"/>
    <mergeCell ref="A26:A31"/>
    <mergeCell ref="A32:A45"/>
    <mergeCell ref="AQ26:AQ31"/>
    <mergeCell ref="AP26:AP31"/>
    <mergeCell ref="AQ32:AQ45"/>
    <mergeCell ref="AP32:AP45"/>
    <mergeCell ref="AX51:AY51"/>
    <mergeCell ref="AT52:AY52"/>
    <mergeCell ref="M58:N58"/>
    <mergeCell ref="M57:N57"/>
    <mergeCell ref="M56:N56"/>
    <mergeCell ref="AP51:AR51"/>
    <mergeCell ref="AP54:AR55"/>
    <mergeCell ref="AT55:AY55"/>
    <mergeCell ref="AS54:AS55"/>
    <mergeCell ref="AT54:AY54"/>
    <mergeCell ref="AP16:AP25"/>
    <mergeCell ref="AI12:AK12"/>
    <mergeCell ref="L12:N13"/>
    <mergeCell ref="O12:P13"/>
    <mergeCell ref="Q12:R13"/>
    <mergeCell ref="S12:S13"/>
    <mergeCell ref="T12:T15"/>
    <mergeCell ref="U12:U13"/>
    <mergeCell ref="AP13:AP14"/>
    <mergeCell ref="AP11:AR11"/>
    <mergeCell ref="AU13:AU14"/>
    <mergeCell ref="AT13:AT14"/>
    <mergeCell ref="AY12:AY14"/>
    <mergeCell ref="AT12:AV12"/>
    <mergeCell ref="AT11:AY11"/>
    <mergeCell ref="AQ13:AQ14"/>
    <mergeCell ref="A16:A25"/>
    <mergeCell ref="X12:AC12"/>
    <mergeCell ref="AA13:AB13"/>
    <mergeCell ref="A11:A15"/>
    <mergeCell ref="X11:AC11"/>
    <mergeCell ref="V12:V13"/>
    <mergeCell ref="W12:W13"/>
    <mergeCell ref="C13:C15"/>
    <mergeCell ref="J12:K13"/>
    <mergeCell ref="D13:D15"/>
    <mergeCell ref="B3:M3"/>
    <mergeCell ref="AR16:AR25"/>
    <mergeCell ref="AQ16:AQ25"/>
    <mergeCell ref="AH11:AN11"/>
    <mergeCell ref="B11:B14"/>
    <mergeCell ref="E11:I11"/>
    <mergeCell ref="H12:I12"/>
    <mergeCell ref="J11:T11"/>
    <mergeCell ref="X13:Z13"/>
    <mergeCell ref="AG11:AG13"/>
    <mergeCell ref="B57:D57"/>
    <mergeCell ref="B56:D56"/>
    <mergeCell ref="B55:D55"/>
    <mergeCell ref="AD11:AE11"/>
    <mergeCell ref="C11:D11"/>
    <mergeCell ref="AE12:AE14"/>
    <mergeCell ref="AD12:AD14"/>
    <mergeCell ref="M55:N55"/>
    <mergeCell ref="B59:D59"/>
    <mergeCell ref="B58:D58"/>
    <mergeCell ref="B63:D63"/>
    <mergeCell ref="B62:D62"/>
    <mergeCell ref="B61:D61"/>
    <mergeCell ref="B60:D60"/>
  </mergeCells>
  <printOptions horizontalCentered="1"/>
  <pageMargins left="0.2755905511811024" right="0.35433070866141736" top="0.72" bottom="0.72" header="0.5118110236220472" footer="0.5118110236220472"/>
  <pageSetup fitToHeight="1" fitToWidth="1" horizontalDpi="300" verticalDpi="300" orientation="landscape" paperSize="8" scale="34" r:id="rId2"/>
  <headerFooter alignWithMargins="0">
    <oddFooter>&amp;L&amp;"Arial,Grassetto"&amp;6P.L. 609 - "CA' PIA"&amp;R&amp;"Arial,Grassetto"&amp;6POLARIS - STUDIO ASSOCIATO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I73"/>
  <sheetViews>
    <sheetView showGridLines="0" tabSelected="1" view="pageBreakPreview" zoomScale="25" zoomScaleNormal="75" zoomScaleSheetLayoutView="25" workbookViewId="0" topLeftCell="A1">
      <selection activeCell="A1" sqref="A1:BC45"/>
    </sheetView>
  </sheetViews>
  <sheetFormatPr defaultColWidth="9.00390625" defaultRowHeight="12.75"/>
  <cols>
    <col min="2" max="2" width="8.00390625" style="0" customWidth="1"/>
    <col min="3" max="3" width="10.75390625" style="0" customWidth="1"/>
    <col min="4" max="4" width="10.625" style="0" customWidth="1"/>
    <col min="5" max="9" width="11.00390625" style="0" customWidth="1"/>
    <col min="10" max="10" width="9.625" style="0" customWidth="1"/>
    <col min="11" max="11" width="7.25390625" style="0" customWidth="1"/>
    <col min="12" max="12" width="5.375" style="0" customWidth="1"/>
    <col min="13" max="13" width="6.75390625" style="0" customWidth="1"/>
    <col min="14" max="14" width="7.125" style="0" customWidth="1"/>
    <col min="15" max="15" width="6.50390625" style="0" customWidth="1"/>
    <col min="16" max="16" width="7.25390625" style="0" customWidth="1"/>
    <col min="17" max="18" width="5.625" style="0" customWidth="1"/>
    <col min="19" max="19" width="8.00390625" style="0" customWidth="1"/>
    <col min="20" max="20" width="7.875" style="0" customWidth="1"/>
    <col min="21" max="23" width="11.00390625" style="0" customWidth="1"/>
    <col min="24" max="24" width="10.875" style="0" customWidth="1"/>
    <col min="25" max="25" width="12.25390625" style="0" customWidth="1"/>
    <col min="26" max="26" width="10.375" style="0" customWidth="1"/>
    <col min="27" max="28" width="9.625" style="0" customWidth="1"/>
    <col min="29" max="29" width="12.625" style="0" customWidth="1"/>
    <col min="30" max="30" width="20.625" style="0" customWidth="1"/>
    <col min="31" max="31" width="2.75390625" style="0" customWidth="1"/>
    <col min="32" max="32" width="6.125" style="0" bestFit="1" customWidth="1"/>
    <col min="33" max="33" width="10.50390625" style="0" bestFit="1" customWidth="1"/>
    <col min="34" max="34" width="5.50390625" style="0" bestFit="1" customWidth="1"/>
    <col min="35" max="35" width="5.75390625" style="0" bestFit="1" customWidth="1"/>
    <col min="36" max="36" width="6.125" style="0" bestFit="1" customWidth="1"/>
    <col min="37" max="37" width="5.50390625" style="0" bestFit="1" customWidth="1"/>
    <col min="38" max="38" width="16.25390625" style="0" bestFit="1" customWidth="1"/>
    <col min="39" max="39" width="5.50390625" style="0" bestFit="1" customWidth="1"/>
    <col min="40" max="40" width="2.625" style="0" customWidth="1"/>
    <col min="41" max="42" width="10.625" style="0" customWidth="1"/>
    <col min="43" max="43" width="11.00390625" style="0" customWidth="1"/>
    <col min="44" max="44" width="2.625" style="0" customWidth="1"/>
    <col min="45" max="45" width="9.75390625" style="0" bestFit="1" customWidth="1"/>
    <col min="46" max="46" width="9.375" style="0" bestFit="1" customWidth="1"/>
    <col min="47" max="47" width="4.00390625" style="0" bestFit="1" customWidth="1"/>
    <col min="48" max="48" width="22.625" style="0" customWidth="1"/>
    <col min="49" max="49" width="4.00390625" style="0" bestFit="1" customWidth="1"/>
    <col min="50" max="50" width="15.625" style="0" customWidth="1"/>
    <col min="51" max="51" width="2.625" style="29" customWidth="1"/>
    <col min="52" max="52" width="8.75390625" style="29" bestFit="1" customWidth="1"/>
    <col min="53" max="53" width="2.625" style="29" customWidth="1"/>
    <col min="54" max="55" width="12.625" style="29" customWidth="1"/>
    <col min="56" max="61" width="11.00390625" style="29" customWidth="1"/>
    <col min="62" max="16384" width="11.00390625" style="0" customWidth="1"/>
  </cols>
  <sheetData>
    <row r="1" spans="51:61" s="57" customFormat="1" ht="54.75" customHeight="1"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</row>
    <row r="2" spans="1:61" s="58" customFormat="1" ht="24.75" customHeight="1">
      <c r="A2" s="870" t="s">
        <v>25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870"/>
      <c r="AQ2" s="870"/>
      <c r="AR2" s="870"/>
      <c r="AS2" s="870"/>
      <c r="AT2" s="870"/>
      <c r="AU2" s="870"/>
      <c r="AV2" s="870"/>
      <c r="AW2" s="870"/>
      <c r="AX2" s="870"/>
      <c r="AY2" s="870"/>
      <c r="AZ2" s="870"/>
      <c r="BA2" s="870"/>
      <c r="BB2" s="870"/>
      <c r="BC2" s="870"/>
      <c r="BD2" s="155"/>
      <c r="BE2" s="155"/>
      <c r="BF2" s="155"/>
      <c r="BG2" s="155"/>
      <c r="BH2" s="155"/>
      <c r="BI2" s="155"/>
    </row>
    <row r="3" spans="2:61" s="58" customFormat="1" ht="15" customHeight="1"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</row>
    <row r="4" spans="1:61" s="58" customFormat="1" ht="24.75" customHeight="1">
      <c r="A4" s="886" t="s">
        <v>72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6"/>
      <c r="AJ4" s="886"/>
      <c r="AK4" s="886"/>
      <c r="AL4" s="886"/>
      <c r="AM4" s="886"/>
      <c r="AN4" s="886"/>
      <c r="AO4" s="886"/>
      <c r="AP4" s="886"/>
      <c r="AQ4" s="886"/>
      <c r="AR4" s="886"/>
      <c r="AS4" s="886"/>
      <c r="AT4" s="886"/>
      <c r="AU4" s="886"/>
      <c r="AV4" s="886"/>
      <c r="AW4" s="886"/>
      <c r="AX4" s="886"/>
      <c r="AY4" s="886"/>
      <c r="AZ4" s="886"/>
      <c r="BA4" s="886"/>
      <c r="BB4" s="886"/>
      <c r="BC4" s="886"/>
      <c r="BD4" s="155"/>
      <c r="BE4" s="155"/>
      <c r="BF4" s="155"/>
      <c r="BG4" s="155"/>
      <c r="BH4" s="155"/>
      <c r="BI4" s="155"/>
    </row>
    <row r="5" spans="1:61" s="58" customFormat="1" ht="30" customHeight="1">
      <c r="A5" s="887" t="s">
        <v>73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887"/>
      <c r="AB5" s="887"/>
      <c r="AC5" s="887"/>
      <c r="AD5" s="887"/>
      <c r="AE5" s="887"/>
      <c r="AF5" s="887"/>
      <c r="AG5" s="887"/>
      <c r="AH5" s="887"/>
      <c r="AI5" s="887"/>
      <c r="AJ5" s="887"/>
      <c r="AK5" s="887"/>
      <c r="AL5" s="887"/>
      <c r="AM5" s="887"/>
      <c r="AN5" s="887"/>
      <c r="AO5" s="887"/>
      <c r="AP5" s="887"/>
      <c r="AQ5" s="887"/>
      <c r="AR5" s="887"/>
      <c r="AS5" s="887"/>
      <c r="AT5" s="887"/>
      <c r="AU5" s="887"/>
      <c r="AV5" s="887"/>
      <c r="AW5" s="887"/>
      <c r="AX5" s="887"/>
      <c r="AY5" s="887"/>
      <c r="AZ5" s="887"/>
      <c r="BA5" s="887"/>
      <c r="BB5" s="887"/>
      <c r="BC5" s="887"/>
      <c r="BD5" s="155"/>
      <c r="BE5" s="155"/>
      <c r="BF5" s="155"/>
      <c r="BG5" s="155"/>
      <c r="BH5" s="155"/>
      <c r="BI5" s="155"/>
    </row>
    <row r="6" spans="1:61" s="58" customFormat="1" ht="24.75" customHeight="1">
      <c r="A6" s="844" t="s">
        <v>74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844"/>
      <c r="X6" s="844"/>
      <c r="Y6" s="844"/>
      <c r="Z6" s="844"/>
      <c r="AA6" s="844"/>
      <c r="AB6" s="844"/>
      <c r="AC6" s="844"/>
      <c r="AD6" s="844"/>
      <c r="AE6" s="844"/>
      <c r="AF6" s="844"/>
      <c r="AG6" s="844"/>
      <c r="AH6" s="844"/>
      <c r="AI6" s="844"/>
      <c r="AJ6" s="844"/>
      <c r="AK6" s="844"/>
      <c r="AL6" s="844"/>
      <c r="AM6" s="844"/>
      <c r="AN6" s="844"/>
      <c r="AO6" s="844"/>
      <c r="AP6" s="844"/>
      <c r="AQ6" s="844"/>
      <c r="AR6" s="844"/>
      <c r="AS6" s="844"/>
      <c r="AT6" s="844"/>
      <c r="AU6" s="844"/>
      <c r="AV6" s="844"/>
      <c r="AW6" s="844"/>
      <c r="AX6" s="844"/>
      <c r="AY6" s="844"/>
      <c r="AZ6" s="844"/>
      <c r="BA6" s="844"/>
      <c r="BB6" s="844"/>
      <c r="BC6" s="844"/>
      <c r="BD6" s="155"/>
      <c r="BE6" s="155"/>
      <c r="BF6" s="155"/>
      <c r="BG6" s="155"/>
      <c r="BH6" s="155"/>
      <c r="BI6" s="155"/>
    </row>
    <row r="7" spans="1:61" s="58" customFormat="1" ht="15" customHeight="1">
      <c r="A7" s="844"/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  <c r="BC7" s="844"/>
      <c r="BD7" s="155"/>
      <c r="BE7" s="155"/>
      <c r="BF7" s="155"/>
      <c r="BG7" s="155"/>
      <c r="BH7" s="155"/>
      <c r="BI7" s="155"/>
    </row>
    <row r="8" spans="1:61" s="58" customFormat="1" ht="24.75" customHeight="1">
      <c r="A8" s="843" t="s">
        <v>75</v>
      </c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843"/>
      <c r="AL8" s="843"/>
      <c r="AM8" s="843"/>
      <c r="AN8" s="843"/>
      <c r="AO8" s="843"/>
      <c r="AP8" s="843"/>
      <c r="AQ8" s="843"/>
      <c r="AR8" s="843"/>
      <c r="AS8" s="843"/>
      <c r="AT8" s="843"/>
      <c r="AU8" s="843"/>
      <c r="AV8" s="843"/>
      <c r="AW8" s="843"/>
      <c r="AX8" s="843"/>
      <c r="AY8" s="843"/>
      <c r="AZ8" s="843"/>
      <c r="BA8" s="843"/>
      <c r="BB8" s="843"/>
      <c r="BC8" s="843"/>
      <c r="BD8" s="155"/>
      <c r="BE8" s="155"/>
      <c r="BF8" s="155"/>
      <c r="BG8" s="155"/>
      <c r="BH8" s="155"/>
      <c r="BI8" s="155"/>
    </row>
    <row r="9" spans="1:61" s="57" customFormat="1" ht="49.5" customHeight="1">
      <c r="A9" s="843"/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43"/>
      <c r="AG9" s="843"/>
      <c r="AH9" s="843"/>
      <c r="AI9" s="843"/>
      <c r="AJ9" s="843"/>
      <c r="AK9" s="843"/>
      <c r="AL9" s="843"/>
      <c r="AM9" s="843"/>
      <c r="AN9" s="843"/>
      <c r="AO9" s="843"/>
      <c r="AP9" s="843"/>
      <c r="AQ9" s="843"/>
      <c r="AR9" s="843"/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/>
      <c r="BD9" s="154"/>
      <c r="BE9" s="154"/>
      <c r="BF9" s="154"/>
      <c r="BG9" s="154"/>
      <c r="BH9" s="154"/>
      <c r="BI9" s="154"/>
    </row>
    <row r="10" spans="1:61" s="57" customFormat="1" ht="49.5" customHeight="1" thickBo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154"/>
      <c r="BB10" s="59"/>
      <c r="BC10" s="59"/>
      <c r="BD10" s="154"/>
      <c r="BE10" s="154"/>
      <c r="BF10" s="154"/>
      <c r="BG10" s="154"/>
      <c r="BH10" s="154"/>
      <c r="BI10" s="154"/>
    </row>
    <row r="11" spans="1:55" ht="28.5" customHeight="1" thickBot="1">
      <c r="A11" s="883" t="s">
        <v>26</v>
      </c>
      <c r="B11" s="908" t="s">
        <v>76</v>
      </c>
      <c r="C11" s="875" t="s">
        <v>28</v>
      </c>
      <c r="D11" s="878"/>
      <c r="E11" s="875" t="s">
        <v>19</v>
      </c>
      <c r="F11" s="910"/>
      <c r="G11" s="910"/>
      <c r="H11" s="910"/>
      <c r="I11" s="911"/>
      <c r="J11" s="875" t="s">
        <v>43</v>
      </c>
      <c r="K11" s="906"/>
      <c r="L11" s="906"/>
      <c r="M11" s="906"/>
      <c r="N11" s="906"/>
      <c r="O11" s="906"/>
      <c r="P11" s="906"/>
      <c r="Q11" s="906"/>
      <c r="R11" s="906"/>
      <c r="S11" s="906"/>
      <c r="T11" s="907"/>
      <c r="U11" s="437"/>
      <c r="V11" s="437"/>
      <c r="W11" s="438"/>
      <c r="X11" s="875" t="s">
        <v>83</v>
      </c>
      <c r="Y11" s="877"/>
      <c r="Z11" s="877"/>
      <c r="AA11" s="877"/>
      <c r="AB11" s="877"/>
      <c r="AC11" s="875" t="s">
        <v>134</v>
      </c>
      <c r="AD11" s="876"/>
      <c r="AE11" s="129"/>
      <c r="AF11" s="848" t="s">
        <v>87</v>
      </c>
      <c r="AG11" s="880" t="s">
        <v>89</v>
      </c>
      <c r="AH11" s="881"/>
      <c r="AI11" s="881"/>
      <c r="AJ11" s="881"/>
      <c r="AK11" s="881"/>
      <c r="AL11" s="881"/>
      <c r="AM11" s="882"/>
      <c r="AN11" s="135"/>
      <c r="AO11" s="955" t="s">
        <v>96</v>
      </c>
      <c r="AP11" s="956"/>
      <c r="AQ11" s="913"/>
      <c r="AR11" s="29"/>
      <c r="AS11" s="955" t="s">
        <v>98</v>
      </c>
      <c r="AT11" s="956"/>
      <c r="AU11" s="956"/>
      <c r="AV11" s="956"/>
      <c r="AW11" s="956"/>
      <c r="AX11" s="913"/>
      <c r="AY11" s="168"/>
      <c r="AZ11" s="486" t="s">
        <v>0</v>
      </c>
      <c r="BB11" s="952" t="s">
        <v>187</v>
      </c>
      <c r="BC11" s="953"/>
    </row>
    <row r="12" spans="1:55" ht="79.5" customHeight="1" thickBot="1">
      <c r="A12" s="884"/>
      <c r="B12" s="909"/>
      <c r="C12" s="708" t="s">
        <v>27</v>
      </c>
      <c r="D12" s="709" t="s">
        <v>29</v>
      </c>
      <c r="E12" s="441" t="s">
        <v>31</v>
      </c>
      <c r="F12" s="442" t="s">
        <v>19</v>
      </c>
      <c r="G12" s="442" t="s">
        <v>35</v>
      </c>
      <c r="H12" s="982" t="s">
        <v>77</v>
      </c>
      <c r="I12" s="983"/>
      <c r="J12" s="893" t="s">
        <v>38</v>
      </c>
      <c r="K12" s="914"/>
      <c r="L12" s="851" t="s">
        <v>40</v>
      </c>
      <c r="M12" s="852"/>
      <c r="N12" s="853"/>
      <c r="O12" s="863" t="s">
        <v>78</v>
      </c>
      <c r="P12" s="864"/>
      <c r="Q12" s="863" t="s">
        <v>80</v>
      </c>
      <c r="R12" s="864"/>
      <c r="S12" s="888" t="s">
        <v>81</v>
      </c>
      <c r="T12" s="890" t="s">
        <v>42</v>
      </c>
      <c r="U12" s="920" t="s">
        <v>45</v>
      </c>
      <c r="V12" s="888" t="s">
        <v>82</v>
      </c>
      <c r="W12" s="922" t="s">
        <v>47</v>
      </c>
      <c r="X12" s="987" t="s">
        <v>48</v>
      </c>
      <c r="Y12" s="988"/>
      <c r="Z12" s="988"/>
      <c r="AA12" s="989"/>
      <c r="AB12" s="989"/>
      <c r="AC12" s="848" t="s">
        <v>84</v>
      </c>
      <c r="AD12" s="845" t="s">
        <v>122</v>
      </c>
      <c r="AE12" s="5"/>
      <c r="AF12" s="849"/>
      <c r="AG12" s="467" t="s">
        <v>53</v>
      </c>
      <c r="AH12" s="867" t="s">
        <v>90</v>
      </c>
      <c r="AI12" s="868"/>
      <c r="AJ12" s="869"/>
      <c r="AK12" s="468"/>
      <c r="AL12" s="469" t="s">
        <v>91</v>
      </c>
      <c r="AM12" s="713" t="s">
        <v>92</v>
      </c>
      <c r="AN12" s="136"/>
      <c r="AO12" s="479" t="s">
        <v>93</v>
      </c>
      <c r="AP12" s="480" t="s">
        <v>94</v>
      </c>
      <c r="AQ12" s="470" t="s">
        <v>95</v>
      </c>
      <c r="AR12" s="29"/>
      <c r="AS12" s="959" t="s">
        <v>99</v>
      </c>
      <c r="AT12" s="960"/>
      <c r="AU12" s="961"/>
      <c r="AV12" s="828" t="s">
        <v>105</v>
      </c>
      <c r="AW12" s="834" t="s">
        <v>103</v>
      </c>
      <c r="AX12" s="962" t="s">
        <v>104</v>
      </c>
      <c r="AY12" s="62"/>
      <c r="AZ12" s="949" t="s">
        <v>127</v>
      </c>
      <c r="BB12" s="949" t="s">
        <v>183</v>
      </c>
      <c r="BC12" s="949" t="s">
        <v>184</v>
      </c>
    </row>
    <row r="13" spans="1:55" ht="49.5" customHeight="1">
      <c r="A13" s="884"/>
      <c r="B13" s="909"/>
      <c r="C13" s="990" t="s">
        <v>30</v>
      </c>
      <c r="D13" s="902" t="s">
        <v>190</v>
      </c>
      <c r="E13" s="444" t="s">
        <v>32</v>
      </c>
      <c r="F13" s="445" t="s">
        <v>34</v>
      </c>
      <c r="G13" s="446"/>
      <c r="H13" s="447" t="s">
        <v>79</v>
      </c>
      <c r="I13" s="448" t="s">
        <v>37</v>
      </c>
      <c r="J13" s="1086"/>
      <c r="K13" s="1087"/>
      <c r="L13" s="1079"/>
      <c r="M13" s="1080"/>
      <c r="N13" s="1081"/>
      <c r="O13" s="1082"/>
      <c r="P13" s="1083"/>
      <c r="Q13" s="1082"/>
      <c r="R13" s="1083"/>
      <c r="S13" s="889"/>
      <c r="T13" s="891"/>
      <c r="U13" s="921"/>
      <c r="V13" s="889"/>
      <c r="W13" s="923"/>
      <c r="X13" s="871" t="s">
        <v>85</v>
      </c>
      <c r="Y13" s="872"/>
      <c r="Z13" s="872"/>
      <c r="AA13" s="872" t="s">
        <v>80</v>
      </c>
      <c r="AB13" s="872"/>
      <c r="AC13" s="849"/>
      <c r="AD13" s="846"/>
      <c r="AE13" s="5"/>
      <c r="AF13" s="850"/>
      <c r="AG13" s="467" t="s">
        <v>53</v>
      </c>
      <c r="AH13" s="467" t="s">
        <v>55</v>
      </c>
      <c r="AI13" s="467" t="s">
        <v>56</v>
      </c>
      <c r="AJ13" s="467" t="s">
        <v>57</v>
      </c>
      <c r="AK13" s="467" t="s">
        <v>58</v>
      </c>
      <c r="AL13" s="468"/>
      <c r="AM13" s="471"/>
      <c r="AN13" s="137"/>
      <c r="AO13" s="861" t="s">
        <v>60</v>
      </c>
      <c r="AP13" s="859" t="s">
        <v>59</v>
      </c>
      <c r="AQ13" s="857" t="s">
        <v>61</v>
      </c>
      <c r="AR13" s="29"/>
      <c r="AS13" s="995" t="s">
        <v>100</v>
      </c>
      <c r="AT13" s="993" t="s">
        <v>101</v>
      </c>
      <c r="AU13" s="1030" t="s">
        <v>102</v>
      </c>
      <c r="AV13" s="829"/>
      <c r="AW13" s="835"/>
      <c r="AX13" s="963"/>
      <c r="AY13" s="62"/>
      <c r="AZ13" s="950"/>
      <c r="BB13" s="950"/>
      <c r="BC13" s="950"/>
    </row>
    <row r="14" spans="1:55" ht="42" customHeight="1">
      <c r="A14" s="884"/>
      <c r="B14" s="909"/>
      <c r="C14" s="1088"/>
      <c r="D14" s="903"/>
      <c r="E14" s="449"/>
      <c r="F14" s="446"/>
      <c r="G14" s="446"/>
      <c r="H14" s="447" t="s">
        <v>36</v>
      </c>
      <c r="I14" s="450"/>
      <c r="J14" s="915"/>
      <c r="K14" s="916"/>
      <c r="L14" s="854"/>
      <c r="M14" s="855"/>
      <c r="N14" s="856"/>
      <c r="O14" s="865"/>
      <c r="P14" s="866"/>
      <c r="Q14" s="865"/>
      <c r="R14" s="866"/>
      <c r="S14" s="446" t="s">
        <v>3</v>
      </c>
      <c r="T14" s="891"/>
      <c r="U14" s="446" t="s">
        <v>44</v>
      </c>
      <c r="V14" s="447"/>
      <c r="W14" s="446" t="s">
        <v>46</v>
      </c>
      <c r="X14" s="451" t="s">
        <v>49</v>
      </c>
      <c r="Y14" s="446"/>
      <c r="Z14" s="452" t="s">
        <v>86</v>
      </c>
      <c r="AA14" s="446" t="s">
        <v>49</v>
      </c>
      <c r="AB14" s="452" t="s">
        <v>86</v>
      </c>
      <c r="AC14" s="850"/>
      <c r="AD14" s="847"/>
      <c r="AE14" s="5"/>
      <c r="AF14" s="472" t="s">
        <v>88</v>
      </c>
      <c r="AG14" s="473" t="s">
        <v>54</v>
      </c>
      <c r="AH14" s="474">
        <v>1.01</v>
      </c>
      <c r="AI14" s="474">
        <v>1.1</v>
      </c>
      <c r="AJ14" s="474">
        <v>1.3</v>
      </c>
      <c r="AK14" s="474">
        <v>2</v>
      </c>
      <c r="AL14" s="474">
        <v>1</v>
      </c>
      <c r="AM14" s="475">
        <v>1</v>
      </c>
      <c r="AN14" s="138"/>
      <c r="AO14" s="862"/>
      <c r="AP14" s="860"/>
      <c r="AQ14" s="858"/>
      <c r="AR14" s="29"/>
      <c r="AS14" s="996"/>
      <c r="AT14" s="994"/>
      <c r="AU14" s="1031"/>
      <c r="AV14" s="830"/>
      <c r="AW14" s="836"/>
      <c r="AX14" s="964"/>
      <c r="AY14" s="62"/>
      <c r="AZ14" s="951"/>
      <c r="BB14" s="951"/>
      <c r="BC14" s="951"/>
    </row>
    <row r="15" spans="1:55" ht="16.5" thickBot="1">
      <c r="A15" s="885"/>
      <c r="B15" s="455" t="s">
        <v>62</v>
      </c>
      <c r="C15" s="1089"/>
      <c r="D15" s="904"/>
      <c r="E15" s="456" t="s">
        <v>21</v>
      </c>
      <c r="F15" s="457" t="s">
        <v>33</v>
      </c>
      <c r="G15" s="458" t="s">
        <v>21</v>
      </c>
      <c r="H15" s="459">
        <v>0</v>
      </c>
      <c r="I15" s="460" t="s">
        <v>21</v>
      </c>
      <c r="J15" s="456" t="s">
        <v>39</v>
      </c>
      <c r="K15" s="458" t="s">
        <v>21</v>
      </c>
      <c r="L15" s="458" t="s">
        <v>41</v>
      </c>
      <c r="M15" s="458" t="s">
        <v>39</v>
      </c>
      <c r="N15" s="458" t="s">
        <v>21</v>
      </c>
      <c r="O15" s="458" t="s">
        <v>39</v>
      </c>
      <c r="P15" s="458" t="s">
        <v>21</v>
      </c>
      <c r="Q15" s="458" t="s">
        <v>39</v>
      </c>
      <c r="R15" s="458" t="s">
        <v>21</v>
      </c>
      <c r="S15" s="458" t="s">
        <v>39</v>
      </c>
      <c r="T15" s="892"/>
      <c r="U15" s="461" t="s">
        <v>39</v>
      </c>
      <c r="V15" s="458" t="s">
        <v>21</v>
      </c>
      <c r="W15" s="462" t="s">
        <v>39</v>
      </c>
      <c r="X15" s="463" t="s">
        <v>50</v>
      </c>
      <c r="Y15" s="457"/>
      <c r="Z15" s="457" t="s">
        <v>51</v>
      </c>
      <c r="AA15" s="457" t="s">
        <v>50</v>
      </c>
      <c r="AB15" s="457" t="s">
        <v>51</v>
      </c>
      <c r="AC15" s="463"/>
      <c r="AD15" s="464"/>
      <c r="AE15" s="5"/>
      <c r="AF15" s="699" t="s">
        <v>50</v>
      </c>
      <c r="AG15" s="700" t="s">
        <v>21</v>
      </c>
      <c r="AH15" s="465" t="s">
        <v>21</v>
      </c>
      <c r="AI15" s="465" t="s">
        <v>21</v>
      </c>
      <c r="AJ15" s="465" t="s">
        <v>21</v>
      </c>
      <c r="AK15" s="465" t="s">
        <v>21</v>
      </c>
      <c r="AL15" s="465" t="s">
        <v>21</v>
      </c>
      <c r="AM15" s="466" t="s">
        <v>21</v>
      </c>
      <c r="AN15" s="137"/>
      <c r="AO15" s="481" t="s">
        <v>97</v>
      </c>
      <c r="AP15" s="482" t="s">
        <v>97</v>
      </c>
      <c r="AQ15" s="483" t="s">
        <v>97</v>
      </c>
      <c r="AR15" s="29"/>
      <c r="AS15" s="484" t="s">
        <v>21</v>
      </c>
      <c r="AT15" s="485" t="s">
        <v>21</v>
      </c>
      <c r="AU15" s="485" t="s">
        <v>21</v>
      </c>
      <c r="AV15" s="485" t="s">
        <v>21</v>
      </c>
      <c r="AW15" s="485" t="s">
        <v>21</v>
      </c>
      <c r="AX15" s="478" t="s">
        <v>21</v>
      </c>
      <c r="AY15" s="178"/>
      <c r="AZ15" s="487" t="s">
        <v>21</v>
      </c>
      <c r="BB15" s="487" t="s">
        <v>185</v>
      </c>
      <c r="BC15" s="487" t="s">
        <v>185</v>
      </c>
    </row>
    <row r="16" spans="1:61" s="106" customFormat="1" ht="25.5">
      <c r="A16" s="984" t="s">
        <v>63</v>
      </c>
      <c r="B16" s="45">
        <v>1</v>
      </c>
      <c r="C16" s="45" t="s">
        <v>68</v>
      </c>
      <c r="D16" s="55"/>
      <c r="E16" s="42">
        <v>2195</v>
      </c>
      <c r="F16" s="31">
        <v>0.4</v>
      </c>
      <c r="G16" s="43">
        <f aca="true" t="shared" si="0" ref="G16:G27">E16*F16</f>
        <v>878</v>
      </c>
      <c r="H16" s="43">
        <v>0</v>
      </c>
      <c r="I16" s="43">
        <f aca="true" t="shared" si="1" ref="I16:I27">G16+G16*$H$15</f>
        <v>878</v>
      </c>
      <c r="J16" s="56">
        <v>1</v>
      </c>
      <c r="K16" s="43">
        <f aca="true" t="shared" si="2" ref="K16:K27">J16*I16</f>
        <v>878</v>
      </c>
      <c r="L16" s="43"/>
      <c r="M16" s="56">
        <v>0</v>
      </c>
      <c r="N16" s="43">
        <f aca="true" t="shared" si="3" ref="N16:N27">M16*I16</f>
        <v>0</v>
      </c>
      <c r="O16" s="56">
        <v>0</v>
      </c>
      <c r="P16" s="43">
        <f aca="true" t="shared" si="4" ref="P16:P27">O16*I16</f>
        <v>0</v>
      </c>
      <c r="Q16" s="56">
        <v>0</v>
      </c>
      <c r="R16" s="43">
        <f aca="true" t="shared" si="5" ref="R16:R27">Q16*K16</f>
        <v>0</v>
      </c>
      <c r="S16" s="43">
        <f>J16+M16+O16+P16</f>
        <v>1</v>
      </c>
      <c r="T16" s="43"/>
      <c r="U16" s="41">
        <v>0.45</v>
      </c>
      <c r="V16" s="42">
        <f aca="true" t="shared" si="6" ref="V16:V27">E16*U16</f>
        <v>987.75</v>
      </c>
      <c r="W16" s="56">
        <v>0.6</v>
      </c>
      <c r="X16" s="101">
        <v>2</v>
      </c>
      <c r="Y16" s="45"/>
      <c r="Z16" s="31">
        <f aca="true" t="shared" si="7" ref="Z16:Z25">1.1+((0.5+3)*X16)</f>
        <v>8.1</v>
      </c>
      <c r="AA16" s="43"/>
      <c r="AB16" s="102"/>
      <c r="AC16" s="104" t="s">
        <v>120</v>
      </c>
      <c r="AD16" s="105"/>
      <c r="AE16" s="5"/>
      <c r="AF16" s="130">
        <f aca="true" t="shared" si="8" ref="AF16:AF27">I16/50</f>
        <v>17.56</v>
      </c>
      <c r="AG16" s="140">
        <f aca="true" t="shared" si="9" ref="AG16:AG27">33*AF16</f>
        <v>579.4799999999999</v>
      </c>
      <c r="AH16" s="141">
        <f aca="true" t="shared" si="10" ref="AH16:AH27">$AH$14*N16</f>
        <v>0</v>
      </c>
      <c r="AI16" s="141">
        <f aca="true" t="shared" si="11" ref="AI16:AI27">$AI$14*N16</f>
        <v>0</v>
      </c>
      <c r="AJ16" s="141">
        <f aca="true" t="shared" si="12" ref="AJ16:AJ27">$AJ$14*N16</f>
        <v>0</v>
      </c>
      <c r="AK16" s="142">
        <f aca="true" t="shared" si="13" ref="AK16:AK27">$AK$14*0</f>
        <v>0</v>
      </c>
      <c r="AL16" s="142">
        <f aca="true" t="shared" si="14" ref="AL16:AL27">$AL$14*P16</f>
        <v>0</v>
      </c>
      <c r="AM16" s="143">
        <f aca="true" t="shared" si="15" ref="AM16:AM27">$AL$14*0</f>
        <v>0</v>
      </c>
      <c r="AN16" s="139"/>
      <c r="AO16" s="997" t="s">
        <v>124</v>
      </c>
      <c r="AP16" s="1073" t="s">
        <v>125</v>
      </c>
      <c r="AQ16" s="979" t="s">
        <v>126</v>
      </c>
      <c r="AR16" s="5"/>
      <c r="AS16" s="237"/>
      <c r="AT16" s="238"/>
      <c r="AU16" s="238"/>
      <c r="AV16" s="238"/>
      <c r="AW16" s="238"/>
      <c r="AX16" s="239"/>
      <c r="AY16" s="5"/>
      <c r="AZ16" s="233"/>
      <c r="BA16" s="29"/>
      <c r="BB16" s="420">
        <f>K16*3*4.75</f>
        <v>12511.5</v>
      </c>
      <c r="BC16" s="421">
        <f>K16/120*9940</f>
        <v>72727.66666666667</v>
      </c>
      <c r="BD16" s="29"/>
      <c r="BE16" s="29"/>
      <c r="BF16" s="29"/>
      <c r="BG16" s="29"/>
      <c r="BH16" s="29"/>
      <c r="BI16" s="29"/>
    </row>
    <row r="17" spans="1:61" s="106" customFormat="1" ht="25.5">
      <c r="A17" s="985"/>
      <c r="B17" s="39">
        <v>2</v>
      </c>
      <c r="C17" s="45" t="s">
        <v>68</v>
      </c>
      <c r="D17" s="44"/>
      <c r="E17" s="40">
        <v>1535</v>
      </c>
      <c r="F17" s="31">
        <v>0.4</v>
      </c>
      <c r="G17" s="43">
        <f t="shared" si="0"/>
        <v>614</v>
      </c>
      <c r="H17" s="43">
        <v>0</v>
      </c>
      <c r="I17" s="43">
        <f t="shared" si="1"/>
        <v>614</v>
      </c>
      <c r="J17" s="56">
        <v>1</v>
      </c>
      <c r="K17" s="43">
        <f t="shared" si="2"/>
        <v>614</v>
      </c>
      <c r="L17" s="43"/>
      <c r="M17" s="56">
        <v>0</v>
      </c>
      <c r="N17" s="43">
        <f t="shared" si="3"/>
        <v>0</v>
      </c>
      <c r="O17" s="56">
        <v>0</v>
      </c>
      <c r="P17" s="43">
        <f t="shared" si="4"/>
        <v>0</v>
      </c>
      <c r="Q17" s="56">
        <v>0</v>
      </c>
      <c r="R17" s="43">
        <f t="shared" si="5"/>
        <v>0</v>
      </c>
      <c r="S17" s="43"/>
      <c r="T17" s="43"/>
      <c r="U17" s="41">
        <v>0.45</v>
      </c>
      <c r="V17" s="42">
        <f t="shared" si="6"/>
        <v>690.75</v>
      </c>
      <c r="W17" s="56">
        <v>0.6</v>
      </c>
      <c r="X17" s="101">
        <v>2</v>
      </c>
      <c r="Y17" s="45"/>
      <c r="Z17" s="31">
        <f t="shared" si="7"/>
        <v>8.1</v>
      </c>
      <c r="AA17" s="103"/>
      <c r="AB17" s="102"/>
      <c r="AC17" s="107" t="s">
        <v>139</v>
      </c>
      <c r="AD17" s="108"/>
      <c r="AE17" s="5"/>
      <c r="AF17" s="130">
        <f t="shared" si="8"/>
        <v>12.28</v>
      </c>
      <c r="AG17" s="144">
        <f t="shared" si="9"/>
        <v>405.23999999999995</v>
      </c>
      <c r="AH17" s="145">
        <f t="shared" si="10"/>
        <v>0</v>
      </c>
      <c r="AI17" s="145">
        <f t="shared" si="11"/>
        <v>0</v>
      </c>
      <c r="AJ17" s="145">
        <f t="shared" si="12"/>
        <v>0</v>
      </c>
      <c r="AK17" s="146">
        <f t="shared" si="13"/>
        <v>0</v>
      </c>
      <c r="AL17" s="146">
        <f t="shared" si="14"/>
        <v>0</v>
      </c>
      <c r="AM17" s="147">
        <f t="shared" si="15"/>
        <v>0</v>
      </c>
      <c r="AN17" s="139"/>
      <c r="AO17" s="998"/>
      <c r="AP17" s="1074"/>
      <c r="AQ17" s="980"/>
      <c r="AR17" s="5"/>
      <c r="AS17" s="193"/>
      <c r="AT17" s="190"/>
      <c r="AU17" s="190"/>
      <c r="AV17" s="190"/>
      <c r="AW17" s="190"/>
      <c r="AX17" s="194"/>
      <c r="AY17" s="5"/>
      <c r="AZ17" s="234"/>
      <c r="BA17" s="29"/>
      <c r="BB17" s="421">
        <f aca="true" t="shared" si="16" ref="BB17:BB27">K17*3*4.75</f>
        <v>8749.5</v>
      </c>
      <c r="BC17" s="421">
        <f>K17/120*9940</f>
        <v>50859.666666666664</v>
      </c>
      <c r="BD17" s="29"/>
      <c r="BE17" s="29"/>
      <c r="BF17" s="29"/>
      <c r="BG17" s="29"/>
      <c r="BH17" s="29"/>
      <c r="BI17" s="29"/>
    </row>
    <row r="18" spans="1:61" s="106" customFormat="1" ht="25.5">
      <c r="A18" s="985"/>
      <c r="B18" s="39">
        <v>3</v>
      </c>
      <c r="C18" s="45" t="s">
        <v>68</v>
      </c>
      <c r="D18" s="44"/>
      <c r="E18" s="40">
        <v>1472</v>
      </c>
      <c r="F18" s="31">
        <v>0.4</v>
      </c>
      <c r="G18" s="43">
        <f t="shared" si="0"/>
        <v>588.8000000000001</v>
      </c>
      <c r="H18" s="43">
        <v>0</v>
      </c>
      <c r="I18" s="43">
        <f t="shared" si="1"/>
        <v>588.8000000000001</v>
      </c>
      <c r="J18" s="56">
        <v>1</v>
      </c>
      <c r="K18" s="43">
        <f t="shared" si="2"/>
        <v>588.8000000000001</v>
      </c>
      <c r="L18" s="43"/>
      <c r="M18" s="56">
        <v>0</v>
      </c>
      <c r="N18" s="43">
        <f t="shared" si="3"/>
        <v>0</v>
      </c>
      <c r="O18" s="56">
        <v>0</v>
      </c>
      <c r="P18" s="43">
        <f t="shared" si="4"/>
        <v>0</v>
      </c>
      <c r="Q18" s="56">
        <v>0</v>
      </c>
      <c r="R18" s="43">
        <f t="shared" si="5"/>
        <v>0</v>
      </c>
      <c r="S18" s="43"/>
      <c r="T18" s="43"/>
      <c r="U18" s="41">
        <v>0.45</v>
      </c>
      <c r="V18" s="42">
        <f t="shared" si="6"/>
        <v>662.4</v>
      </c>
      <c r="W18" s="56">
        <v>0.6</v>
      </c>
      <c r="X18" s="101">
        <v>2</v>
      </c>
      <c r="Y18" s="45"/>
      <c r="Z18" s="31">
        <f t="shared" si="7"/>
        <v>8.1</v>
      </c>
      <c r="AA18" s="103"/>
      <c r="AB18" s="109"/>
      <c r="AC18" s="107" t="s">
        <v>139</v>
      </c>
      <c r="AD18" s="108"/>
      <c r="AE18" s="5"/>
      <c r="AF18" s="130">
        <f t="shared" si="8"/>
        <v>11.776000000000002</v>
      </c>
      <c r="AG18" s="144">
        <f t="shared" si="9"/>
        <v>388.60800000000006</v>
      </c>
      <c r="AH18" s="145">
        <f t="shared" si="10"/>
        <v>0</v>
      </c>
      <c r="AI18" s="145">
        <f t="shared" si="11"/>
        <v>0</v>
      </c>
      <c r="AJ18" s="145">
        <f t="shared" si="12"/>
        <v>0</v>
      </c>
      <c r="AK18" s="146">
        <f t="shared" si="13"/>
        <v>0</v>
      </c>
      <c r="AL18" s="146">
        <f t="shared" si="14"/>
        <v>0</v>
      </c>
      <c r="AM18" s="147">
        <f t="shared" si="15"/>
        <v>0</v>
      </c>
      <c r="AN18" s="139"/>
      <c r="AO18" s="998"/>
      <c r="AP18" s="1074"/>
      <c r="AQ18" s="980"/>
      <c r="AR18" s="5"/>
      <c r="AS18" s="193"/>
      <c r="AT18" s="190"/>
      <c r="AU18" s="190"/>
      <c r="AV18" s="190"/>
      <c r="AW18" s="190"/>
      <c r="AX18" s="194"/>
      <c r="AY18" s="5"/>
      <c r="AZ18" s="234"/>
      <c r="BA18" s="29"/>
      <c r="BB18" s="421">
        <f t="shared" si="16"/>
        <v>8390.4</v>
      </c>
      <c r="BC18" s="421">
        <f aca="true" t="shared" si="17" ref="BC18:BC25">K18/120*9940</f>
        <v>48772.26666666667</v>
      </c>
      <c r="BD18" s="29"/>
      <c r="BE18" s="29"/>
      <c r="BF18" s="29"/>
      <c r="BG18" s="29"/>
      <c r="BH18" s="29"/>
      <c r="BI18" s="29"/>
    </row>
    <row r="19" spans="1:61" s="106" customFormat="1" ht="25.5">
      <c r="A19" s="985"/>
      <c r="B19" s="39">
        <v>4</v>
      </c>
      <c r="C19" s="45" t="s">
        <v>68</v>
      </c>
      <c r="D19" s="44"/>
      <c r="E19" s="40">
        <v>1421</v>
      </c>
      <c r="F19" s="31">
        <v>0.4</v>
      </c>
      <c r="G19" s="43">
        <f t="shared" si="0"/>
        <v>568.4</v>
      </c>
      <c r="H19" s="43">
        <v>0</v>
      </c>
      <c r="I19" s="43">
        <f t="shared" si="1"/>
        <v>568.4</v>
      </c>
      <c r="J19" s="56">
        <v>1</v>
      </c>
      <c r="K19" s="43">
        <f t="shared" si="2"/>
        <v>568.4</v>
      </c>
      <c r="L19" s="43"/>
      <c r="M19" s="56">
        <v>0</v>
      </c>
      <c r="N19" s="43">
        <f t="shared" si="3"/>
        <v>0</v>
      </c>
      <c r="O19" s="56">
        <v>0</v>
      </c>
      <c r="P19" s="43">
        <f t="shared" si="4"/>
        <v>0</v>
      </c>
      <c r="Q19" s="56">
        <v>0</v>
      </c>
      <c r="R19" s="43">
        <f t="shared" si="5"/>
        <v>0</v>
      </c>
      <c r="S19" s="43"/>
      <c r="T19" s="43"/>
      <c r="U19" s="41">
        <v>0.45</v>
      </c>
      <c r="V19" s="42">
        <f t="shared" si="6"/>
        <v>639.45</v>
      </c>
      <c r="W19" s="56">
        <v>0.6</v>
      </c>
      <c r="X19" s="101">
        <v>2</v>
      </c>
      <c r="Y19" s="45"/>
      <c r="Z19" s="31">
        <f t="shared" si="7"/>
        <v>8.1</v>
      </c>
      <c r="AA19" s="103"/>
      <c r="AB19" s="109"/>
      <c r="AC19" s="107" t="s">
        <v>139</v>
      </c>
      <c r="AD19" s="108"/>
      <c r="AE19" s="5"/>
      <c r="AF19" s="130">
        <f t="shared" si="8"/>
        <v>11.368</v>
      </c>
      <c r="AG19" s="144">
        <f t="shared" si="9"/>
        <v>375.144</v>
      </c>
      <c r="AH19" s="145">
        <f t="shared" si="10"/>
        <v>0</v>
      </c>
      <c r="AI19" s="145">
        <f t="shared" si="11"/>
        <v>0</v>
      </c>
      <c r="AJ19" s="145">
        <f t="shared" si="12"/>
        <v>0</v>
      </c>
      <c r="AK19" s="146">
        <f t="shared" si="13"/>
        <v>0</v>
      </c>
      <c r="AL19" s="146">
        <f t="shared" si="14"/>
        <v>0</v>
      </c>
      <c r="AM19" s="147">
        <f t="shared" si="15"/>
        <v>0</v>
      </c>
      <c r="AN19" s="139"/>
      <c r="AO19" s="998"/>
      <c r="AP19" s="1074"/>
      <c r="AQ19" s="980"/>
      <c r="AR19" s="5"/>
      <c r="AS19" s="193"/>
      <c r="AT19" s="190"/>
      <c r="AU19" s="190"/>
      <c r="AV19" s="190"/>
      <c r="AW19" s="190"/>
      <c r="AX19" s="194"/>
      <c r="AY19" s="5"/>
      <c r="AZ19" s="234"/>
      <c r="BA19" s="29"/>
      <c r="BB19" s="421">
        <f t="shared" si="16"/>
        <v>8099.699999999999</v>
      </c>
      <c r="BC19" s="421">
        <f t="shared" si="17"/>
        <v>47082.46666666667</v>
      </c>
      <c r="BD19" s="29"/>
      <c r="BE19" s="29"/>
      <c r="BF19" s="29"/>
      <c r="BG19" s="29"/>
      <c r="BH19" s="29"/>
      <c r="BI19" s="29"/>
    </row>
    <row r="20" spans="1:61" s="106" customFormat="1" ht="25.5">
      <c r="A20" s="985"/>
      <c r="B20" s="39">
        <v>5</v>
      </c>
      <c r="C20" s="45" t="s">
        <v>68</v>
      </c>
      <c r="D20" s="44"/>
      <c r="E20" s="40">
        <v>1417</v>
      </c>
      <c r="F20" s="31">
        <v>0.4</v>
      </c>
      <c r="G20" s="43">
        <f t="shared" si="0"/>
        <v>566.8000000000001</v>
      </c>
      <c r="H20" s="43">
        <v>0</v>
      </c>
      <c r="I20" s="43">
        <f t="shared" si="1"/>
        <v>566.8000000000001</v>
      </c>
      <c r="J20" s="56">
        <v>1</v>
      </c>
      <c r="K20" s="43">
        <f t="shared" si="2"/>
        <v>566.8000000000001</v>
      </c>
      <c r="L20" s="43"/>
      <c r="M20" s="56">
        <v>0</v>
      </c>
      <c r="N20" s="43">
        <f t="shared" si="3"/>
        <v>0</v>
      </c>
      <c r="O20" s="56">
        <v>0</v>
      </c>
      <c r="P20" s="43">
        <f t="shared" si="4"/>
        <v>0</v>
      </c>
      <c r="Q20" s="56">
        <v>0</v>
      </c>
      <c r="R20" s="43">
        <f t="shared" si="5"/>
        <v>0</v>
      </c>
      <c r="S20" s="43"/>
      <c r="T20" s="43"/>
      <c r="U20" s="41">
        <v>0.45</v>
      </c>
      <c r="V20" s="42">
        <f t="shared" si="6"/>
        <v>637.65</v>
      </c>
      <c r="W20" s="56">
        <v>0.6</v>
      </c>
      <c r="X20" s="101">
        <v>2</v>
      </c>
      <c r="Y20" s="45"/>
      <c r="Z20" s="31">
        <f t="shared" si="7"/>
        <v>8.1</v>
      </c>
      <c r="AA20" s="103"/>
      <c r="AB20" s="109"/>
      <c r="AC20" s="107" t="s">
        <v>139</v>
      </c>
      <c r="AD20" s="108"/>
      <c r="AE20" s="5"/>
      <c r="AF20" s="130">
        <f t="shared" si="8"/>
        <v>11.336000000000002</v>
      </c>
      <c r="AG20" s="144">
        <f t="shared" si="9"/>
        <v>374.0880000000001</v>
      </c>
      <c r="AH20" s="145">
        <f t="shared" si="10"/>
        <v>0</v>
      </c>
      <c r="AI20" s="145">
        <f t="shared" si="11"/>
        <v>0</v>
      </c>
      <c r="AJ20" s="145">
        <f t="shared" si="12"/>
        <v>0</v>
      </c>
      <c r="AK20" s="146">
        <f t="shared" si="13"/>
        <v>0</v>
      </c>
      <c r="AL20" s="146">
        <f t="shared" si="14"/>
        <v>0</v>
      </c>
      <c r="AM20" s="147">
        <f t="shared" si="15"/>
        <v>0</v>
      </c>
      <c r="AN20" s="139"/>
      <c r="AO20" s="998"/>
      <c r="AP20" s="1074"/>
      <c r="AQ20" s="980"/>
      <c r="AR20" s="5"/>
      <c r="AS20" s="193"/>
      <c r="AT20" s="190"/>
      <c r="AU20" s="190"/>
      <c r="AV20" s="190"/>
      <c r="AW20" s="190"/>
      <c r="AX20" s="194"/>
      <c r="AY20" s="5"/>
      <c r="AZ20" s="234"/>
      <c r="BA20" s="29"/>
      <c r="BB20" s="421">
        <f t="shared" si="16"/>
        <v>8076.900000000001</v>
      </c>
      <c r="BC20" s="421">
        <f t="shared" si="17"/>
        <v>46949.933333333334</v>
      </c>
      <c r="BD20" s="29"/>
      <c r="BE20" s="29"/>
      <c r="BF20" s="29"/>
      <c r="BG20" s="29"/>
      <c r="BH20" s="29"/>
      <c r="BI20" s="29"/>
    </row>
    <row r="21" spans="1:61" s="106" customFormat="1" ht="25.5">
      <c r="A21" s="985"/>
      <c r="B21" s="39">
        <v>8</v>
      </c>
      <c r="C21" s="45" t="s">
        <v>68</v>
      </c>
      <c r="D21" s="44"/>
      <c r="E21" s="40">
        <v>1384</v>
      </c>
      <c r="F21" s="31">
        <v>0.4</v>
      </c>
      <c r="G21" s="43">
        <f t="shared" si="0"/>
        <v>553.6</v>
      </c>
      <c r="H21" s="43">
        <v>0</v>
      </c>
      <c r="I21" s="43">
        <f t="shared" si="1"/>
        <v>553.6</v>
      </c>
      <c r="J21" s="56">
        <v>1</v>
      </c>
      <c r="K21" s="43">
        <f t="shared" si="2"/>
        <v>553.6</v>
      </c>
      <c r="L21" s="43"/>
      <c r="M21" s="56">
        <v>0</v>
      </c>
      <c r="N21" s="43">
        <f t="shared" si="3"/>
        <v>0</v>
      </c>
      <c r="O21" s="56">
        <v>0</v>
      </c>
      <c r="P21" s="43">
        <f t="shared" si="4"/>
        <v>0</v>
      </c>
      <c r="Q21" s="56">
        <v>0</v>
      </c>
      <c r="R21" s="43">
        <f t="shared" si="5"/>
        <v>0</v>
      </c>
      <c r="S21" s="43"/>
      <c r="T21" s="43"/>
      <c r="U21" s="41">
        <v>0.45</v>
      </c>
      <c r="V21" s="42">
        <f t="shared" si="6"/>
        <v>622.8000000000001</v>
      </c>
      <c r="W21" s="56">
        <v>0.6</v>
      </c>
      <c r="X21" s="101">
        <v>2</v>
      </c>
      <c r="Y21" s="110"/>
      <c r="Z21" s="31">
        <f t="shared" si="7"/>
        <v>8.1</v>
      </c>
      <c r="AA21" s="103"/>
      <c r="AB21" s="109"/>
      <c r="AC21" s="107" t="s">
        <v>139</v>
      </c>
      <c r="AD21" s="108"/>
      <c r="AE21" s="5"/>
      <c r="AF21" s="130">
        <f t="shared" si="8"/>
        <v>11.072000000000001</v>
      </c>
      <c r="AG21" s="144">
        <f t="shared" si="9"/>
        <v>365.37600000000003</v>
      </c>
      <c r="AH21" s="145">
        <f t="shared" si="10"/>
        <v>0</v>
      </c>
      <c r="AI21" s="145">
        <f t="shared" si="11"/>
        <v>0</v>
      </c>
      <c r="AJ21" s="145">
        <f t="shared" si="12"/>
        <v>0</v>
      </c>
      <c r="AK21" s="146">
        <f t="shared" si="13"/>
        <v>0</v>
      </c>
      <c r="AL21" s="146">
        <f t="shared" si="14"/>
        <v>0</v>
      </c>
      <c r="AM21" s="147">
        <f t="shared" si="15"/>
        <v>0</v>
      </c>
      <c r="AN21" s="139"/>
      <c r="AO21" s="998"/>
      <c r="AP21" s="1074"/>
      <c r="AQ21" s="980"/>
      <c r="AR21" s="5"/>
      <c r="AS21" s="193"/>
      <c r="AT21" s="190"/>
      <c r="AU21" s="190"/>
      <c r="AV21" s="190"/>
      <c r="AW21" s="190"/>
      <c r="AX21" s="194"/>
      <c r="AY21" s="5"/>
      <c r="AZ21" s="234"/>
      <c r="BA21" s="29"/>
      <c r="BB21" s="421">
        <f t="shared" si="16"/>
        <v>7888.800000000001</v>
      </c>
      <c r="BC21" s="421">
        <f t="shared" si="17"/>
        <v>45856.53333333333</v>
      </c>
      <c r="BD21" s="29"/>
      <c r="BE21" s="29"/>
      <c r="BF21" s="29"/>
      <c r="BG21" s="29"/>
      <c r="BH21" s="29"/>
      <c r="BI21" s="29"/>
    </row>
    <row r="22" spans="1:61" s="106" customFormat="1" ht="25.5">
      <c r="A22" s="985"/>
      <c r="B22" s="39">
        <v>9</v>
      </c>
      <c r="C22" s="45" t="s">
        <v>68</v>
      </c>
      <c r="D22" s="44"/>
      <c r="E22" s="40">
        <v>1399</v>
      </c>
      <c r="F22" s="31">
        <v>0.4</v>
      </c>
      <c r="G22" s="43">
        <f t="shared" si="0"/>
        <v>559.6</v>
      </c>
      <c r="H22" s="43">
        <v>0</v>
      </c>
      <c r="I22" s="43">
        <f t="shared" si="1"/>
        <v>559.6</v>
      </c>
      <c r="J22" s="56">
        <v>1</v>
      </c>
      <c r="K22" s="43">
        <f t="shared" si="2"/>
        <v>559.6</v>
      </c>
      <c r="L22" s="43"/>
      <c r="M22" s="56">
        <v>0</v>
      </c>
      <c r="N22" s="43">
        <f t="shared" si="3"/>
        <v>0</v>
      </c>
      <c r="O22" s="56">
        <v>0</v>
      </c>
      <c r="P22" s="43">
        <f t="shared" si="4"/>
        <v>0</v>
      </c>
      <c r="Q22" s="56">
        <v>0</v>
      </c>
      <c r="R22" s="43">
        <f t="shared" si="5"/>
        <v>0</v>
      </c>
      <c r="S22" s="43"/>
      <c r="T22" s="43"/>
      <c r="U22" s="41">
        <v>0.45</v>
      </c>
      <c r="V22" s="42">
        <f t="shared" si="6"/>
        <v>629.5500000000001</v>
      </c>
      <c r="W22" s="56">
        <v>0.6</v>
      </c>
      <c r="X22" s="101">
        <v>2</v>
      </c>
      <c r="Y22" s="110"/>
      <c r="Z22" s="31">
        <f t="shared" si="7"/>
        <v>8.1</v>
      </c>
      <c r="AA22" s="103"/>
      <c r="AB22" s="109"/>
      <c r="AC22" s="107" t="s">
        <v>139</v>
      </c>
      <c r="AD22" s="108"/>
      <c r="AE22" s="5"/>
      <c r="AF22" s="130">
        <f t="shared" si="8"/>
        <v>11.192</v>
      </c>
      <c r="AG22" s="144">
        <f t="shared" si="9"/>
        <v>369.336</v>
      </c>
      <c r="AH22" s="145">
        <f t="shared" si="10"/>
        <v>0</v>
      </c>
      <c r="AI22" s="145">
        <f t="shared" si="11"/>
        <v>0</v>
      </c>
      <c r="AJ22" s="145">
        <f t="shared" si="12"/>
        <v>0</v>
      </c>
      <c r="AK22" s="146">
        <f t="shared" si="13"/>
        <v>0</v>
      </c>
      <c r="AL22" s="146">
        <f t="shared" si="14"/>
        <v>0</v>
      </c>
      <c r="AM22" s="147">
        <f t="shared" si="15"/>
        <v>0</v>
      </c>
      <c r="AN22" s="139"/>
      <c r="AO22" s="998"/>
      <c r="AP22" s="1074"/>
      <c r="AQ22" s="980"/>
      <c r="AR22" s="5"/>
      <c r="AS22" s="193"/>
      <c r="AT22" s="190"/>
      <c r="AU22" s="190"/>
      <c r="AV22" s="190"/>
      <c r="AW22" s="190"/>
      <c r="AX22" s="194"/>
      <c r="AY22" s="5"/>
      <c r="AZ22" s="234"/>
      <c r="BA22" s="29"/>
      <c r="BB22" s="421">
        <f t="shared" si="16"/>
        <v>7974.300000000001</v>
      </c>
      <c r="BC22" s="421">
        <f t="shared" si="17"/>
        <v>46353.53333333333</v>
      </c>
      <c r="BD22" s="29"/>
      <c r="BE22" s="29"/>
      <c r="BF22" s="29"/>
      <c r="BG22" s="29"/>
      <c r="BH22" s="29"/>
      <c r="BI22" s="29"/>
    </row>
    <row r="23" spans="1:61" s="106" customFormat="1" ht="25.5" customHeight="1">
      <c r="A23" s="985"/>
      <c r="B23" s="39">
        <v>10</v>
      </c>
      <c r="C23" s="45" t="s">
        <v>68</v>
      </c>
      <c r="D23" s="44"/>
      <c r="E23" s="40">
        <v>1399</v>
      </c>
      <c r="F23" s="31">
        <v>0.4</v>
      </c>
      <c r="G23" s="43">
        <f t="shared" si="0"/>
        <v>559.6</v>
      </c>
      <c r="H23" s="43">
        <v>0</v>
      </c>
      <c r="I23" s="43">
        <f t="shared" si="1"/>
        <v>559.6</v>
      </c>
      <c r="J23" s="56">
        <v>1</v>
      </c>
      <c r="K23" s="43">
        <f t="shared" si="2"/>
        <v>559.6</v>
      </c>
      <c r="L23" s="43"/>
      <c r="M23" s="56">
        <v>0</v>
      </c>
      <c r="N23" s="43">
        <f t="shared" si="3"/>
        <v>0</v>
      </c>
      <c r="O23" s="56">
        <v>0</v>
      </c>
      <c r="P23" s="43">
        <f t="shared" si="4"/>
        <v>0</v>
      </c>
      <c r="Q23" s="56">
        <v>0</v>
      </c>
      <c r="R23" s="43">
        <f t="shared" si="5"/>
        <v>0</v>
      </c>
      <c r="S23" s="43"/>
      <c r="T23" s="43"/>
      <c r="U23" s="41">
        <v>0.45</v>
      </c>
      <c r="V23" s="42">
        <f t="shared" si="6"/>
        <v>629.5500000000001</v>
      </c>
      <c r="W23" s="56">
        <v>0.6</v>
      </c>
      <c r="X23" s="101">
        <v>2</v>
      </c>
      <c r="Y23" s="110"/>
      <c r="Z23" s="31">
        <f t="shared" si="7"/>
        <v>8.1</v>
      </c>
      <c r="AA23" s="103"/>
      <c r="AB23" s="109"/>
      <c r="AC23" s="107" t="s">
        <v>139</v>
      </c>
      <c r="AD23" s="108"/>
      <c r="AE23" s="5"/>
      <c r="AF23" s="130">
        <f t="shared" si="8"/>
        <v>11.192</v>
      </c>
      <c r="AG23" s="144">
        <f t="shared" si="9"/>
        <v>369.336</v>
      </c>
      <c r="AH23" s="145">
        <f t="shared" si="10"/>
        <v>0</v>
      </c>
      <c r="AI23" s="145">
        <f t="shared" si="11"/>
        <v>0</v>
      </c>
      <c r="AJ23" s="145">
        <f t="shared" si="12"/>
        <v>0</v>
      </c>
      <c r="AK23" s="146">
        <f t="shared" si="13"/>
        <v>0</v>
      </c>
      <c r="AL23" s="146">
        <f t="shared" si="14"/>
        <v>0</v>
      </c>
      <c r="AM23" s="147">
        <f t="shared" si="15"/>
        <v>0</v>
      </c>
      <c r="AN23" s="139"/>
      <c r="AO23" s="998"/>
      <c r="AP23" s="1074"/>
      <c r="AQ23" s="980"/>
      <c r="AR23" s="5"/>
      <c r="AS23" s="193"/>
      <c r="AT23" s="190"/>
      <c r="AU23" s="190"/>
      <c r="AV23" s="190"/>
      <c r="AW23" s="190"/>
      <c r="AX23" s="194"/>
      <c r="AY23" s="5"/>
      <c r="AZ23" s="234"/>
      <c r="BA23" s="29"/>
      <c r="BB23" s="421">
        <f t="shared" si="16"/>
        <v>7974.300000000001</v>
      </c>
      <c r="BC23" s="421">
        <f t="shared" si="17"/>
        <v>46353.53333333333</v>
      </c>
      <c r="BD23" s="29"/>
      <c r="BE23" s="29"/>
      <c r="BF23" s="29"/>
      <c r="BG23" s="29"/>
      <c r="BH23" s="29"/>
      <c r="BI23" s="29"/>
    </row>
    <row r="24" spans="1:61" s="106" customFormat="1" ht="25.5" customHeight="1">
      <c r="A24" s="985"/>
      <c r="B24" s="39">
        <v>11</v>
      </c>
      <c r="C24" s="45" t="s">
        <v>68</v>
      </c>
      <c r="D24" s="44"/>
      <c r="E24" s="40">
        <v>1399</v>
      </c>
      <c r="F24" s="31">
        <v>0.4</v>
      </c>
      <c r="G24" s="43">
        <f t="shared" si="0"/>
        <v>559.6</v>
      </c>
      <c r="H24" s="43">
        <v>0</v>
      </c>
      <c r="I24" s="43">
        <f t="shared" si="1"/>
        <v>559.6</v>
      </c>
      <c r="J24" s="56">
        <v>1</v>
      </c>
      <c r="K24" s="43">
        <f t="shared" si="2"/>
        <v>559.6</v>
      </c>
      <c r="L24" s="43"/>
      <c r="M24" s="56">
        <v>0</v>
      </c>
      <c r="N24" s="43">
        <f t="shared" si="3"/>
        <v>0</v>
      </c>
      <c r="O24" s="56">
        <v>0</v>
      </c>
      <c r="P24" s="43">
        <f t="shared" si="4"/>
        <v>0</v>
      </c>
      <c r="Q24" s="56">
        <v>0</v>
      </c>
      <c r="R24" s="43">
        <f t="shared" si="5"/>
        <v>0</v>
      </c>
      <c r="S24" s="43"/>
      <c r="T24" s="43"/>
      <c r="U24" s="41">
        <v>0.45</v>
      </c>
      <c r="V24" s="42">
        <f t="shared" si="6"/>
        <v>629.5500000000001</v>
      </c>
      <c r="W24" s="56">
        <v>0.6</v>
      </c>
      <c r="X24" s="101">
        <v>2</v>
      </c>
      <c r="Y24" s="39"/>
      <c r="Z24" s="31">
        <f t="shared" si="7"/>
        <v>8.1</v>
      </c>
      <c r="AA24" s="103"/>
      <c r="AB24" s="109"/>
      <c r="AC24" s="107" t="s">
        <v>139</v>
      </c>
      <c r="AD24" s="108"/>
      <c r="AE24" s="5"/>
      <c r="AF24" s="130">
        <f t="shared" si="8"/>
        <v>11.192</v>
      </c>
      <c r="AG24" s="144">
        <f t="shared" si="9"/>
        <v>369.336</v>
      </c>
      <c r="AH24" s="145">
        <f t="shared" si="10"/>
        <v>0</v>
      </c>
      <c r="AI24" s="145">
        <f t="shared" si="11"/>
        <v>0</v>
      </c>
      <c r="AJ24" s="145">
        <f t="shared" si="12"/>
        <v>0</v>
      </c>
      <c r="AK24" s="146">
        <f t="shared" si="13"/>
        <v>0</v>
      </c>
      <c r="AL24" s="146">
        <f t="shared" si="14"/>
        <v>0</v>
      </c>
      <c r="AM24" s="147">
        <f t="shared" si="15"/>
        <v>0</v>
      </c>
      <c r="AN24" s="139"/>
      <c r="AO24" s="998"/>
      <c r="AP24" s="1074"/>
      <c r="AQ24" s="980"/>
      <c r="AR24" s="5"/>
      <c r="AS24" s="193"/>
      <c r="AT24" s="190"/>
      <c r="AU24" s="190"/>
      <c r="AV24" s="190"/>
      <c r="AW24" s="190"/>
      <c r="AX24" s="194"/>
      <c r="AY24" s="5"/>
      <c r="AZ24" s="234"/>
      <c r="BA24" s="29"/>
      <c r="BB24" s="421">
        <f t="shared" si="16"/>
        <v>7974.300000000001</v>
      </c>
      <c r="BC24" s="421">
        <f t="shared" si="17"/>
        <v>46353.53333333333</v>
      </c>
      <c r="BD24" s="29"/>
      <c r="BE24" s="29"/>
      <c r="BF24" s="29"/>
      <c r="BG24" s="29"/>
      <c r="BH24" s="29"/>
      <c r="BI24" s="29"/>
    </row>
    <row r="25" spans="1:61" s="106" customFormat="1" ht="26.25" thickBot="1">
      <c r="A25" s="986"/>
      <c r="B25" s="73">
        <v>12</v>
      </c>
      <c r="C25" s="74" t="s">
        <v>68</v>
      </c>
      <c r="D25" s="75"/>
      <c r="E25" s="76">
        <v>1399</v>
      </c>
      <c r="F25" s="77">
        <v>0.4</v>
      </c>
      <c r="G25" s="78">
        <f t="shared" si="0"/>
        <v>559.6</v>
      </c>
      <c r="H25" s="78">
        <v>0</v>
      </c>
      <c r="I25" s="78">
        <f t="shared" si="1"/>
        <v>559.6</v>
      </c>
      <c r="J25" s="79">
        <v>1</v>
      </c>
      <c r="K25" s="78">
        <f t="shared" si="2"/>
        <v>559.6</v>
      </c>
      <c r="L25" s="78"/>
      <c r="M25" s="79">
        <v>0</v>
      </c>
      <c r="N25" s="78">
        <f t="shared" si="3"/>
        <v>0</v>
      </c>
      <c r="O25" s="79">
        <v>0</v>
      </c>
      <c r="P25" s="78">
        <f t="shared" si="4"/>
        <v>0</v>
      </c>
      <c r="Q25" s="79">
        <v>0</v>
      </c>
      <c r="R25" s="78">
        <f t="shared" si="5"/>
        <v>0</v>
      </c>
      <c r="S25" s="78"/>
      <c r="T25" s="78"/>
      <c r="U25" s="80">
        <v>0.45</v>
      </c>
      <c r="V25" s="111">
        <f t="shared" si="6"/>
        <v>629.5500000000001</v>
      </c>
      <c r="W25" s="79">
        <v>0.6</v>
      </c>
      <c r="X25" s="112">
        <v>2</v>
      </c>
      <c r="Y25" s="73"/>
      <c r="Z25" s="77">
        <f t="shared" si="7"/>
        <v>8.1</v>
      </c>
      <c r="AA25" s="113"/>
      <c r="AB25" s="114"/>
      <c r="AC25" s="115" t="s">
        <v>139</v>
      </c>
      <c r="AD25" s="116"/>
      <c r="AE25" s="127"/>
      <c r="AF25" s="131">
        <f t="shared" si="8"/>
        <v>11.192</v>
      </c>
      <c r="AG25" s="161">
        <f t="shared" si="9"/>
        <v>369.336</v>
      </c>
      <c r="AH25" s="162">
        <f t="shared" si="10"/>
        <v>0</v>
      </c>
      <c r="AI25" s="162">
        <f t="shared" si="11"/>
        <v>0</v>
      </c>
      <c r="AJ25" s="162">
        <f t="shared" si="12"/>
        <v>0</v>
      </c>
      <c r="AK25" s="163">
        <f t="shared" si="13"/>
        <v>0</v>
      </c>
      <c r="AL25" s="163">
        <f t="shared" si="14"/>
        <v>0</v>
      </c>
      <c r="AM25" s="164">
        <f t="shared" si="15"/>
        <v>0</v>
      </c>
      <c r="AN25" s="139"/>
      <c r="AO25" s="999"/>
      <c r="AP25" s="1075"/>
      <c r="AQ25" s="981"/>
      <c r="AR25" s="167"/>
      <c r="AS25" s="152"/>
      <c r="AT25" s="149"/>
      <c r="AU25" s="149"/>
      <c r="AV25" s="149"/>
      <c r="AW25" s="149"/>
      <c r="AX25" s="153"/>
      <c r="AY25" s="5"/>
      <c r="AZ25" s="235"/>
      <c r="BA25" s="29"/>
      <c r="BB25" s="422">
        <f t="shared" si="16"/>
        <v>7974.300000000001</v>
      </c>
      <c r="BC25" s="421">
        <f t="shared" si="17"/>
        <v>46353.53333333333</v>
      </c>
      <c r="BD25" s="29"/>
      <c r="BE25" s="29"/>
      <c r="BF25" s="29"/>
      <c r="BG25" s="29"/>
      <c r="BH25" s="29"/>
      <c r="BI25" s="29"/>
    </row>
    <row r="26" spans="1:61" s="121" customFormat="1" ht="49.5" customHeight="1" thickBot="1">
      <c r="A26" s="1084" t="s">
        <v>64</v>
      </c>
      <c r="B26" s="81">
        <v>6</v>
      </c>
      <c r="C26" s="81" t="s">
        <v>68</v>
      </c>
      <c r="D26" s="82"/>
      <c r="E26" s="83">
        <v>9219</v>
      </c>
      <c r="F26" s="84">
        <v>0.5</v>
      </c>
      <c r="G26" s="85">
        <f t="shared" si="0"/>
        <v>4609.5</v>
      </c>
      <c r="H26" s="85">
        <v>0</v>
      </c>
      <c r="I26" s="85">
        <f t="shared" si="1"/>
        <v>4609.5</v>
      </c>
      <c r="J26" s="86">
        <v>1</v>
      </c>
      <c r="K26" s="85">
        <f t="shared" si="2"/>
        <v>4609.5</v>
      </c>
      <c r="L26" s="85"/>
      <c r="M26" s="86">
        <v>0</v>
      </c>
      <c r="N26" s="85">
        <f t="shared" si="3"/>
        <v>0</v>
      </c>
      <c r="O26" s="86">
        <v>0</v>
      </c>
      <c r="P26" s="85">
        <f t="shared" si="4"/>
        <v>0</v>
      </c>
      <c r="Q26" s="86">
        <v>0</v>
      </c>
      <c r="R26" s="85">
        <f t="shared" si="5"/>
        <v>0</v>
      </c>
      <c r="S26" s="85"/>
      <c r="T26" s="85"/>
      <c r="U26" s="87">
        <v>0.45</v>
      </c>
      <c r="V26" s="83">
        <f t="shared" si="6"/>
        <v>4148.55</v>
      </c>
      <c r="W26" s="86">
        <v>0.6</v>
      </c>
      <c r="X26" s="117">
        <v>2</v>
      </c>
      <c r="Y26" s="118" t="s">
        <v>71</v>
      </c>
      <c r="Z26" s="84">
        <f>1.1+((0.5+3)*(1+X26))</f>
        <v>11.6</v>
      </c>
      <c r="AA26" s="85"/>
      <c r="AB26" s="119"/>
      <c r="AC26" s="174" t="s">
        <v>121</v>
      </c>
      <c r="AD26" s="176" t="s">
        <v>123</v>
      </c>
      <c r="AE26" s="128"/>
      <c r="AF26" s="132">
        <f t="shared" si="8"/>
        <v>92.19</v>
      </c>
      <c r="AG26" s="157">
        <f t="shared" si="9"/>
        <v>3042.27</v>
      </c>
      <c r="AH26" s="158">
        <f t="shared" si="10"/>
        <v>0</v>
      </c>
      <c r="AI26" s="158">
        <f t="shared" si="11"/>
        <v>0</v>
      </c>
      <c r="AJ26" s="158">
        <f t="shared" si="12"/>
        <v>0</v>
      </c>
      <c r="AK26" s="159">
        <f t="shared" si="13"/>
        <v>0</v>
      </c>
      <c r="AL26" s="159">
        <f t="shared" si="14"/>
        <v>0</v>
      </c>
      <c r="AM26" s="160">
        <f t="shared" si="15"/>
        <v>0</v>
      </c>
      <c r="AN26" s="139"/>
      <c r="AO26" s="1093" t="s">
        <v>135</v>
      </c>
      <c r="AP26" s="1013" t="s">
        <v>136</v>
      </c>
      <c r="AQ26" s="1077" t="s">
        <v>137</v>
      </c>
      <c r="AR26" s="5"/>
      <c r="AS26" s="165"/>
      <c r="AT26" s="158"/>
      <c r="AU26" s="158"/>
      <c r="AV26" s="158"/>
      <c r="AW26" s="158"/>
      <c r="AX26" s="166"/>
      <c r="AY26" s="5"/>
      <c r="AZ26" s="236"/>
      <c r="BA26" s="29"/>
      <c r="BB26" s="427">
        <f t="shared" si="16"/>
        <v>65685.375</v>
      </c>
      <c r="BC26" s="427">
        <f>K26/120*9940</f>
        <v>381820.25</v>
      </c>
      <c r="BD26" s="29"/>
      <c r="BE26" s="29"/>
      <c r="BF26" s="29"/>
      <c r="BG26" s="29"/>
      <c r="BH26" s="29"/>
      <c r="BI26" s="29"/>
    </row>
    <row r="27" spans="1:61" s="121" customFormat="1" ht="49.5" customHeight="1" thickBot="1">
      <c r="A27" s="1085"/>
      <c r="B27" s="88">
        <v>7</v>
      </c>
      <c r="C27" s="89" t="s">
        <v>68</v>
      </c>
      <c r="D27" s="90"/>
      <c r="E27" s="91">
        <v>8204</v>
      </c>
      <c r="F27" s="92">
        <v>0.5</v>
      </c>
      <c r="G27" s="93">
        <f t="shared" si="0"/>
        <v>4102</v>
      </c>
      <c r="H27" s="93">
        <v>0</v>
      </c>
      <c r="I27" s="93">
        <f t="shared" si="1"/>
        <v>4102</v>
      </c>
      <c r="J27" s="94">
        <v>1</v>
      </c>
      <c r="K27" s="93">
        <f t="shared" si="2"/>
        <v>4102</v>
      </c>
      <c r="L27" s="93"/>
      <c r="M27" s="94">
        <v>0</v>
      </c>
      <c r="N27" s="93">
        <f t="shared" si="3"/>
        <v>0</v>
      </c>
      <c r="O27" s="94">
        <v>0</v>
      </c>
      <c r="P27" s="93">
        <f t="shared" si="4"/>
        <v>0</v>
      </c>
      <c r="Q27" s="94">
        <v>0</v>
      </c>
      <c r="R27" s="93">
        <f t="shared" si="5"/>
        <v>0</v>
      </c>
      <c r="S27" s="93"/>
      <c r="T27" s="93"/>
      <c r="U27" s="95">
        <v>0.45</v>
      </c>
      <c r="V27" s="122">
        <f t="shared" si="6"/>
        <v>3691.8</v>
      </c>
      <c r="W27" s="94">
        <v>0.6</v>
      </c>
      <c r="X27" s="123">
        <v>2</v>
      </c>
      <c r="Y27" s="124" t="s">
        <v>71</v>
      </c>
      <c r="Z27" s="92">
        <f>1.1+((0.5+3)*(1+X27))</f>
        <v>11.6</v>
      </c>
      <c r="AA27" s="125"/>
      <c r="AB27" s="126"/>
      <c r="AC27" s="175" t="s">
        <v>121</v>
      </c>
      <c r="AD27" s="176" t="s">
        <v>123</v>
      </c>
      <c r="AE27" s="134"/>
      <c r="AF27" s="133">
        <f t="shared" si="8"/>
        <v>82.04</v>
      </c>
      <c r="AG27" s="148">
        <f t="shared" si="9"/>
        <v>2707.32</v>
      </c>
      <c r="AH27" s="149">
        <f t="shared" si="10"/>
        <v>0</v>
      </c>
      <c r="AI27" s="149">
        <f t="shared" si="11"/>
        <v>0</v>
      </c>
      <c r="AJ27" s="149">
        <f t="shared" si="12"/>
        <v>0</v>
      </c>
      <c r="AK27" s="150">
        <f t="shared" si="13"/>
        <v>0</v>
      </c>
      <c r="AL27" s="150">
        <f t="shared" si="14"/>
        <v>0</v>
      </c>
      <c r="AM27" s="151">
        <f t="shared" si="15"/>
        <v>0</v>
      </c>
      <c r="AN27" s="139"/>
      <c r="AO27" s="1094"/>
      <c r="AP27" s="1060"/>
      <c r="AQ27" s="1078"/>
      <c r="AR27" s="134"/>
      <c r="AS27" s="152"/>
      <c r="AT27" s="149"/>
      <c r="AU27" s="149"/>
      <c r="AV27" s="149"/>
      <c r="AW27" s="149"/>
      <c r="AX27" s="153"/>
      <c r="AY27" s="5"/>
      <c r="AZ27" s="235"/>
      <c r="BA27" s="29"/>
      <c r="BB27" s="434">
        <f t="shared" si="16"/>
        <v>58453.5</v>
      </c>
      <c r="BC27" s="424">
        <f>K27/120*9940</f>
        <v>339782.3333333333</v>
      </c>
      <c r="BD27" s="29"/>
      <c r="BE27" s="29"/>
      <c r="BF27" s="29"/>
      <c r="BG27" s="29"/>
      <c r="BH27" s="29"/>
      <c r="BI27" s="29"/>
    </row>
    <row r="28" spans="2:61" s="8" customFormat="1" ht="19.5" customHeight="1" thickBot="1">
      <c r="B28" s="1"/>
      <c r="C28" s="1"/>
      <c r="D28" s="2"/>
      <c r="E28" s="24"/>
      <c r="F28" s="97"/>
      <c r="G28" s="98"/>
      <c r="H28" s="98"/>
      <c r="I28" s="98"/>
      <c r="J28" s="99"/>
      <c r="K28" s="98"/>
      <c r="L28" s="28"/>
      <c r="M28" s="54"/>
      <c r="N28" s="28"/>
      <c r="O28" s="54"/>
      <c r="P28" s="28"/>
      <c r="Q28" s="99"/>
      <c r="R28" s="28"/>
      <c r="S28" s="28"/>
      <c r="T28" s="28"/>
      <c r="U28" s="53"/>
      <c r="V28" s="24"/>
      <c r="W28" s="96"/>
      <c r="X28" s="1"/>
      <c r="Y28" s="1"/>
      <c r="Z28" s="97"/>
      <c r="AA28" s="28"/>
      <c r="AB28" s="54"/>
      <c r="AC28" s="100"/>
      <c r="AD28" s="100"/>
      <c r="AF28" s="1"/>
      <c r="AG28" s="61"/>
      <c r="AH28" s="60"/>
      <c r="AI28" s="60"/>
      <c r="AJ28" s="60"/>
      <c r="AK28" s="60"/>
      <c r="AL28" s="60"/>
      <c r="AM28" s="60"/>
      <c r="AN28" s="61"/>
      <c r="AX28" s="169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2:61" s="211" customFormat="1" ht="27.75" customHeight="1" thickBot="1" thickTop="1">
      <c r="B29" s="66"/>
      <c r="C29" s="66"/>
      <c r="D29" s="212"/>
      <c r="E29" s="353">
        <f>SUM(E16:E28)</f>
        <v>32443</v>
      </c>
      <c r="F29" s="353"/>
      <c r="G29" s="350">
        <f>SUM(G16:G27)</f>
        <v>14719.500000000002</v>
      </c>
      <c r="H29" s="350"/>
      <c r="I29" s="350">
        <f>SUM(I16:I27)</f>
        <v>14719.500000000002</v>
      </c>
      <c r="J29" s="350"/>
      <c r="K29" s="350">
        <f>SUM(K16:K27)</f>
        <v>14719.500000000002</v>
      </c>
      <c r="L29" s="350"/>
      <c r="M29" s="350"/>
      <c r="N29" s="350">
        <f>SUM(N16:N27)</f>
        <v>0</v>
      </c>
      <c r="O29" s="350"/>
      <c r="P29" s="350">
        <f>SUM(P16:P27)</f>
        <v>0</v>
      </c>
      <c r="Q29" s="350"/>
      <c r="R29" s="350"/>
      <c r="S29" s="350"/>
      <c r="T29" s="350"/>
      <c r="U29" s="351"/>
      <c r="V29" s="350">
        <f>SUM(V16:V28)</f>
        <v>14599.350000000002</v>
      </c>
      <c r="W29" s="350"/>
      <c r="X29" s="350"/>
      <c r="Y29" s="350"/>
      <c r="Z29" s="350"/>
      <c r="AA29" s="350"/>
      <c r="AB29" s="350"/>
      <c r="AC29" s="350"/>
      <c r="AD29" s="352"/>
      <c r="AE29" s="213"/>
      <c r="AF29" s="350">
        <f>SUM(AF16:AF28)</f>
        <v>294.39000000000004</v>
      </c>
      <c r="AG29" s="350">
        <f>SUM(AG16:AG28)</f>
        <v>9714.87</v>
      </c>
      <c r="AH29" s="350">
        <f>SUM(AH16:AH28)</f>
        <v>0</v>
      </c>
      <c r="AI29" s="350">
        <f>SUM(AI16:AI28)</f>
        <v>0</v>
      </c>
      <c r="AJ29" s="350">
        <f>SUM(AJ17:AJ28)</f>
        <v>0</v>
      </c>
      <c r="AK29" s="350">
        <f>SUM(AK16:AK28)</f>
        <v>0</v>
      </c>
      <c r="AL29" s="350">
        <f>SUM(AL16:AL28)</f>
        <v>0</v>
      </c>
      <c r="AM29" s="350">
        <f>SUM(AM16:AM28)</f>
        <v>0</v>
      </c>
      <c r="AN29" s="214"/>
      <c r="AO29" s="350">
        <f>SUM(AO16:AO28)</f>
        <v>0</v>
      </c>
      <c r="AP29" s="350">
        <f>SUM(AP16:AP28)</f>
        <v>0</v>
      </c>
      <c r="AQ29" s="350">
        <f>SUM(AQ16:AQ28)</f>
        <v>0</v>
      </c>
      <c r="AR29" s="214"/>
      <c r="AS29" s="350">
        <v>604</v>
      </c>
      <c r="AT29" s="350">
        <v>2241</v>
      </c>
      <c r="AU29" s="350">
        <f>SUM(AU16:AU28)</f>
        <v>0</v>
      </c>
      <c r="AV29" s="350">
        <f>SUM(AV16:AV28)</f>
        <v>0</v>
      </c>
      <c r="AW29" s="350">
        <f>SUM(AW16:AW28)</f>
        <v>0</v>
      </c>
      <c r="AX29" s="350">
        <v>6915</v>
      </c>
      <c r="AY29" s="214"/>
      <c r="AZ29" s="350">
        <v>7195</v>
      </c>
      <c r="BA29" s="215"/>
      <c r="BB29" s="419">
        <f>SUM(BB16:BB27)</f>
        <v>209752.875</v>
      </c>
      <c r="BC29" s="419">
        <f>SUM(BC16:BC27)</f>
        <v>1219265.25</v>
      </c>
      <c r="BD29" s="215"/>
      <c r="BE29" s="215"/>
      <c r="BF29" s="215"/>
      <c r="BG29" s="215"/>
      <c r="BH29" s="215"/>
      <c r="BI29" s="215"/>
    </row>
    <row r="30" spans="2:51" ht="69.75" customHeight="1" thickTop="1">
      <c r="B30" s="1"/>
      <c r="C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1"/>
      <c r="Z30" s="1"/>
      <c r="AA30" s="1"/>
      <c r="AB30" s="4"/>
      <c r="AF30" s="1"/>
      <c r="AS30" s="170"/>
      <c r="AT30" s="170"/>
      <c r="AU30" s="170"/>
      <c r="AV30" s="170"/>
      <c r="AW30" s="170"/>
      <c r="AX30" s="1061" t="s">
        <v>188</v>
      </c>
      <c r="AY30" s="1063" t="s">
        <v>167</v>
      </c>
    </row>
    <row r="31" spans="2:51" ht="14.25">
      <c r="B31" s="1"/>
      <c r="C31" s="1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"/>
      <c r="X31" s="1"/>
      <c r="Y31" s="1"/>
      <c r="Z31" s="1"/>
      <c r="AA31" s="1"/>
      <c r="AB31" s="4"/>
      <c r="AF31" s="1"/>
      <c r="AS31" s="171"/>
      <c r="AT31" s="171"/>
      <c r="AU31" s="171"/>
      <c r="AV31" s="171"/>
      <c r="AW31" s="171"/>
      <c r="AX31" s="1062"/>
      <c r="AY31" s="1064"/>
    </row>
    <row r="32" spans="2:50" ht="24.75" customHeight="1" thickBot="1">
      <c r="B32" s="1"/>
      <c r="C32" s="1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"/>
      <c r="X32" s="1"/>
      <c r="Y32" s="1"/>
      <c r="Z32" s="1"/>
      <c r="AA32" s="1"/>
      <c r="AB32" s="4"/>
      <c r="AF32" s="1"/>
      <c r="AS32" s="8"/>
      <c r="AT32" s="8"/>
      <c r="AU32" s="8"/>
      <c r="AV32" s="172"/>
      <c r="AW32" s="8"/>
      <c r="AX32" s="8"/>
    </row>
    <row r="33" spans="2:50" ht="84.75" customHeight="1" thickBot="1">
      <c r="B33" s="1"/>
      <c r="C33" s="1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"/>
      <c r="X33" s="1"/>
      <c r="Y33" s="1"/>
      <c r="Z33" s="1"/>
      <c r="AA33" s="1"/>
      <c r="AB33" s="4"/>
      <c r="AF33" s="1"/>
      <c r="AK33" s="418"/>
      <c r="AO33" s="1076" t="s">
        <v>180</v>
      </c>
      <c r="AP33" s="1065"/>
      <c r="AQ33" s="1066"/>
      <c r="AR33" s="249"/>
      <c r="AS33" s="248"/>
      <c r="AT33" s="250">
        <f>SUM(AS29:AX29)</f>
        <v>9760</v>
      </c>
      <c r="AU33" s="251" t="s">
        <v>129</v>
      </c>
      <c r="AV33" s="252">
        <f>J45</f>
        <v>9714.87</v>
      </c>
      <c r="AW33" s="1065" t="s">
        <v>133</v>
      </c>
      <c r="AX33" s="1066"/>
    </row>
    <row r="34" spans="2:50" ht="45" customHeight="1" thickBot="1">
      <c r="B34" s="1"/>
      <c r="C34" s="1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1"/>
      <c r="Z34" s="1"/>
      <c r="AA34" s="1"/>
      <c r="AB34" s="4"/>
      <c r="AF34" s="1"/>
      <c r="AO34" s="247"/>
      <c r="AP34" s="247"/>
      <c r="AQ34" s="247"/>
      <c r="AR34" s="173"/>
      <c r="AS34" s="825" t="s">
        <v>166</v>
      </c>
      <c r="AT34" s="826"/>
      <c r="AU34" s="826"/>
      <c r="AV34" s="826"/>
      <c r="AW34" s="826"/>
      <c r="AX34" s="827"/>
    </row>
    <row r="35" spans="2:32" ht="45" customHeight="1" thickBot="1">
      <c r="B35" s="1"/>
      <c r="C35" s="1"/>
      <c r="D35" s="63"/>
      <c r="E35" s="491" t="s">
        <v>116</v>
      </c>
      <c r="F35" s="492" t="s">
        <v>117</v>
      </c>
      <c r="G35" s="493"/>
      <c r="H35" s="492" t="s">
        <v>52</v>
      </c>
      <c r="I35" s="492" t="s">
        <v>114</v>
      </c>
      <c r="J35" s="494" t="s">
        <v>110</v>
      </c>
      <c r="K35" s="64"/>
      <c r="L35" s="64"/>
      <c r="M35" s="64"/>
      <c r="N35" s="64"/>
      <c r="O35" s="64"/>
      <c r="P35" s="64"/>
      <c r="Q35" s="3"/>
      <c r="R35" s="3"/>
      <c r="S35" s="3"/>
      <c r="T35" s="3"/>
      <c r="U35" s="3"/>
      <c r="V35" s="3"/>
      <c r="W35" s="1"/>
      <c r="X35" s="1"/>
      <c r="Y35" s="1"/>
      <c r="Z35" s="1"/>
      <c r="AA35" s="1"/>
      <c r="AB35" s="4"/>
      <c r="AF35" s="1"/>
    </row>
    <row r="36" spans="2:50" ht="39.75" customHeight="1" thickBot="1">
      <c r="B36" s="1"/>
      <c r="C36" s="1"/>
      <c r="D36" s="63"/>
      <c r="E36" s="495" t="s">
        <v>21</v>
      </c>
      <c r="F36" s="496" t="s">
        <v>21</v>
      </c>
      <c r="G36" s="497"/>
      <c r="H36" s="496" t="s">
        <v>50</v>
      </c>
      <c r="I36" s="498" t="s">
        <v>198</v>
      </c>
      <c r="J36" s="712" t="s">
        <v>21</v>
      </c>
      <c r="K36" s="64"/>
      <c r="L36" s="64"/>
      <c r="M36" s="64"/>
      <c r="N36" s="64"/>
      <c r="O36" s="64"/>
      <c r="P36" s="64"/>
      <c r="Q36" s="3"/>
      <c r="R36" s="3"/>
      <c r="S36" s="3"/>
      <c r="T36" s="3"/>
      <c r="U36" s="3"/>
      <c r="V36" s="3"/>
      <c r="W36" s="1"/>
      <c r="X36" s="1"/>
      <c r="Y36" s="1"/>
      <c r="Z36" s="1"/>
      <c r="AA36" s="1"/>
      <c r="AB36" s="4"/>
      <c r="AF36" s="1"/>
      <c r="AO36" s="1067" t="s">
        <v>128</v>
      </c>
      <c r="AP36" s="1068"/>
      <c r="AQ36" s="1069"/>
      <c r="AR36" s="1059" t="s">
        <v>22</v>
      </c>
      <c r="AS36" s="837" t="s">
        <v>179</v>
      </c>
      <c r="AT36" s="838"/>
      <c r="AU36" s="838"/>
      <c r="AV36" s="838"/>
      <c r="AW36" s="838"/>
      <c r="AX36" s="839"/>
    </row>
    <row r="37" spans="2:50" ht="34.5" customHeight="1" thickBot="1">
      <c r="B37" s="741" t="s">
        <v>106</v>
      </c>
      <c r="C37" s="742"/>
      <c r="D37" s="743"/>
      <c r="E37" s="499">
        <f>K29</f>
        <v>14719.500000000002</v>
      </c>
      <c r="F37" s="500">
        <f>E37</f>
        <v>14719.500000000002</v>
      </c>
      <c r="G37" s="501" t="s">
        <v>22</v>
      </c>
      <c r="H37" s="502">
        <f>F37/50</f>
        <v>294.39000000000004</v>
      </c>
      <c r="I37" s="500">
        <v>33</v>
      </c>
      <c r="J37" s="503">
        <f>I37*H37</f>
        <v>9714.87</v>
      </c>
      <c r="K37" s="65"/>
      <c r="L37" s="65"/>
      <c r="M37" s="65"/>
      <c r="N37" s="246"/>
      <c r="S37" s="24"/>
      <c r="T37" s="24"/>
      <c r="U37" s="25"/>
      <c r="V37" s="26"/>
      <c r="W37" s="27"/>
      <c r="X37" s="1"/>
      <c r="Y37" s="1"/>
      <c r="Z37" s="1"/>
      <c r="AA37" s="1"/>
      <c r="AB37" s="4"/>
      <c r="AF37" s="1"/>
      <c r="AO37" s="1070"/>
      <c r="AP37" s="1071"/>
      <c r="AQ37" s="1072"/>
      <c r="AR37" s="1059"/>
      <c r="AS37" s="1090">
        <f>E29+AS29+AT29+AU29+AZ29</f>
        <v>42483</v>
      </c>
      <c r="AT37" s="1091"/>
      <c r="AU37" s="1091"/>
      <c r="AV37" s="1091"/>
      <c r="AW37" s="1091"/>
      <c r="AX37" s="1092"/>
    </row>
    <row r="38" spans="2:32" ht="34.5" customHeight="1">
      <c r="B38" s="738" t="s">
        <v>108</v>
      </c>
      <c r="C38" s="739"/>
      <c r="D38" s="740"/>
      <c r="E38" s="504">
        <v>0</v>
      </c>
      <c r="F38" s="505">
        <v>0</v>
      </c>
      <c r="G38" s="506" t="s">
        <v>22</v>
      </c>
      <c r="H38" s="505"/>
      <c r="I38" s="507">
        <v>1.01</v>
      </c>
      <c r="J38" s="508">
        <f aca="true" t="shared" si="18" ref="J38:J43">I38*E38</f>
        <v>0</v>
      </c>
      <c r="K38" s="65"/>
      <c r="L38" s="65"/>
      <c r="M38" s="65"/>
      <c r="N38" s="1036" t="s">
        <v>23</v>
      </c>
      <c r="O38" s="1032"/>
      <c r="P38" s="1032" t="s">
        <v>22</v>
      </c>
      <c r="Q38" s="1032">
        <f>AS37</f>
        <v>42483</v>
      </c>
      <c r="R38" s="1033"/>
      <c r="S38" s="24"/>
      <c r="T38" s="24"/>
      <c r="U38" s="25"/>
      <c r="V38" s="24"/>
      <c r="W38" s="27"/>
      <c r="X38" s="1"/>
      <c r="Y38" s="1"/>
      <c r="Z38" s="30"/>
      <c r="AA38" s="1"/>
      <c r="AB38" s="4"/>
      <c r="AF38" s="1"/>
    </row>
    <row r="39" spans="2:32" ht="34.5" customHeight="1">
      <c r="B39" s="738" t="s">
        <v>109</v>
      </c>
      <c r="C39" s="739"/>
      <c r="D39" s="740"/>
      <c r="E39" s="504">
        <v>0</v>
      </c>
      <c r="F39" s="505">
        <v>0</v>
      </c>
      <c r="G39" s="506" t="s">
        <v>22</v>
      </c>
      <c r="H39" s="505"/>
      <c r="I39" s="507">
        <v>1.1</v>
      </c>
      <c r="J39" s="508">
        <f t="shared" si="18"/>
        <v>0</v>
      </c>
      <c r="K39" s="65"/>
      <c r="L39" s="65"/>
      <c r="M39" s="65"/>
      <c r="N39" s="1037"/>
      <c r="O39" s="1034"/>
      <c r="P39" s="1034"/>
      <c r="Q39" s="1034"/>
      <c r="R39" s="1035"/>
      <c r="S39" s="24"/>
      <c r="T39" s="24"/>
      <c r="U39" s="25"/>
      <c r="V39" s="24"/>
      <c r="W39" s="27"/>
      <c r="X39" s="1"/>
      <c r="Y39" s="1"/>
      <c r="Z39" s="30"/>
      <c r="AA39" s="1"/>
      <c r="AB39" s="4"/>
      <c r="AF39" s="1"/>
    </row>
    <row r="40" spans="2:32" ht="34.5" customHeight="1">
      <c r="B40" s="738" t="s">
        <v>107</v>
      </c>
      <c r="C40" s="739"/>
      <c r="D40" s="740"/>
      <c r="E40" s="504">
        <v>0</v>
      </c>
      <c r="F40" s="505">
        <v>0</v>
      </c>
      <c r="G40" s="506" t="s">
        <v>22</v>
      </c>
      <c r="H40" s="505"/>
      <c r="I40" s="507">
        <v>1.3</v>
      </c>
      <c r="J40" s="508">
        <f t="shared" si="18"/>
        <v>0</v>
      </c>
      <c r="K40" s="65"/>
      <c r="L40" s="65"/>
      <c r="M40" s="65"/>
      <c r="N40" s="1044" t="s">
        <v>24</v>
      </c>
      <c r="O40" s="1045"/>
      <c r="P40" s="1042" t="s">
        <v>22</v>
      </c>
      <c r="Q40" s="1038">
        <f>I29/$Q$38</f>
        <v>0.3464797683779395</v>
      </c>
      <c r="R40" s="1039"/>
      <c r="S40" s="24"/>
      <c r="T40" s="24"/>
      <c r="U40" s="25"/>
      <c r="V40" s="24"/>
      <c r="W40" s="27"/>
      <c r="X40" s="1"/>
      <c r="Y40" s="1"/>
      <c r="Z40" s="30"/>
      <c r="AA40" s="1"/>
      <c r="AB40" s="4"/>
      <c r="AF40" s="1"/>
    </row>
    <row r="41" spans="2:32" ht="34.5" customHeight="1">
      <c r="B41" s="738" t="s">
        <v>111</v>
      </c>
      <c r="C41" s="739"/>
      <c r="D41" s="740"/>
      <c r="E41" s="504">
        <v>0</v>
      </c>
      <c r="F41" s="505">
        <v>0</v>
      </c>
      <c r="G41" s="506" t="s">
        <v>22</v>
      </c>
      <c r="H41" s="505"/>
      <c r="I41" s="507">
        <v>1</v>
      </c>
      <c r="J41" s="508">
        <f t="shared" si="18"/>
        <v>0</v>
      </c>
      <c r="K41" s="65"/>
      <c r="L41" s="65"/>
      <c r="M41" s="65"/>
      <c r="N41" s="1037"/>
      <c r="O41" s="1046"/>
      <c r="P41" s="1043"/>
      <c r="Q41" s="1040"/>
      <c r="R41" s="1041"/>
      <c r="S41" s="24"/>
      <c r="T41" s="24"/>
      <c r="U41" s="25"/>
      <c r="V41" s="24"/>
      <c r="W41" s="27"/>
      <c r="X41" s="1"/>
      <c r="Y41" s="1"/>
      <c r="Z41" s="30"/>
      <c r="AA41" s="1"/>
      <c r="AB41" s="4"/>
      <c r="AF41" s="1"/>
    </row>
    <row r="42" spans="2:32" ht="45" customHeight="1">
      <c r="B42" s="930" t="s">
        <v>112</v>
      </c>
      <c r="C42" s="931"/>
      <c r="D42" s="932"/>
      <c r="E42" s="509">
        <v>0</v>
      </c>
      <c r="F42" s="510">
        <v>0</v>
      </c>
      <c r="G42" s="511" t="s">
        <v>22</v>
      </c>
      <c r="H42" s="510"/>
      <c r="I42" s="512">
        <v>1</v>
      </c>
      <c r="J42" s="513">
        <f t="shared" si="18"/>
        <v>0</v>
      </c>
      <c r="K42" s="65"/>
      <c r="L42" s="65"/>
      <c r="M42" s="65"/>
      <c r="N42" s="1047" t="s">
        <v>118</v>
      </c>
      <c r="O42" s="1048"/>
      <c r="P42" s="710" t="s">
        <v>22</v>
      </c>
      <c r="Q42" s="1049">
        <f>I29/E29</f>
        <v>0.4537034183028697</v>
      </c>
      <c r="R42" s="1050"/>
      <c r="S42" s="24"/>
      <c r="T42" s="24"/>
      <c r="U42" s="25"/>
      <c r="V42" s="24"/>
      <c r="W42" s="27"/>
      <c r="X42" s="1"/>
      <c r="Y42" s="1"/>
      <c r="Z42" s="1"/>
      <c r="AA42" s="1"/>
      <c r="AB42" s="4"/>
      <c r="AF42" s="1"/>
    </row>
    <row r="43" spans="2:32" ht="34.5" customHeight="1">
      <c r="B43" s="738" t="s">
        <v>113</v>
      </c>
      <c r="C43" s="739"/>
      <c r="D43" s="740"/>
      <c r="E43" s="504">
        <f>P29</f>
        <v>0</v>
      </c>
      <c r="F43" s="505">
        <f>E43</f>
        <v>0</v>
      </c>
      <c r="G43" s="506" t="s">
        <v>22</v>
      </c>
      <c r="H43" s="505"/>
      <c r="I43" s="507">
        <v>1</v>
      </c>
      <c r="J43" s="508">
        <f t="shared" si="18"/>
        <v>0</v>
      </c>
      <c r="K43" s="65"/>
      <c r="L43" s="65"/>
      <c r="M43" s="65"/>
      <c r="N43" s="1057" t="s">
        <v>119</v>
      </c>
      <c r="O43" s="1055"/>
      <c r="P43" s="1055" t="s">
        <v>22</v>
      </c>
      <c r="Q43" s="1051">
        <f>V29/E29</f>
        <v>0.45000000000000007</v>
      </c>
      <c r="R43" s="1052"/>
      <c r="S43" s="24"/>
      <c r="T43" s="24"/>
      <c r="U43" s="25"/>
      <c r="V43" s="24"/>
      <c r="W43" s="27"/>
      <c r="X43" s="1"/>
      <c r="Y43" s="1"/>
      <c r="Z43" s="30"/>
      <c r="AA43" s="1"/>
      <c r="AB43" s="4"/>
      <c r="AF43" s="1"/>
    </row>
    <row r="44" spans="2:32" ht="19.5" customHeight="1" thickBot="1">
      <c r="B44" s="748"/>
      <c r="C44" s="749"/>
      <c r="D44" s="750"/>
      <c r="E44" s="514"/>
      <c r="F44" s="515"/>
      <c r="G44" s="515"/>
      <c r="H44" s="515"/>
      <c r="I44" s="515"/>
      <c r="J44" s="516"/>
      <c r="K44" s="65"/>
      <c r="L44" s="65"/>
      <c r="M44" s="65"/>
      <c r="N44" s="1058"/>
      <c r="O44" s="1056"/>
      <c r="P44" s="1056"/>
      <c r="Q44" s="1053"/>
      <c r="R44" s="1054"/>
      <c r="S44" s="24"/>
      <c r="T44" s="24"/>
      <c r="U44" s="25"/>
      <c r="V44" s="24"/>
      <c r="W44" s="27"/>
      <c r="X44" s="1"/>
      <c r="Y44" s="1"/>
      <c r="Z44" s="1"/>
      <c r="AA44" s="1"/>
      <c r="AB44" s="4"/>
      <c r="AF44" s="1"/>
    </row>
    <row r="45" spans="2:61" s="69" customFormat="1" ht="34.5" customHeight="1" thickBot="1">
      <c r="B45" s="745" t="s">
        <v>115</v>
      </c>
      <c r="C45" s="746"/>
      <c r="D45" s="747"/>
      <c r="E45" s="228">
        <f>E37+E38+E39+E40+E41+E42+G51</f>
        <v>14719.500000000002</v>
      </c>
      <c r="F45" s="229">
        <f>F37+F38+F39+F40+F41+F42+F43</f>
        <v>14719.500000000002</v>
      </c>
      <c r="G45" s="72"/>
      <c r="H45" s="72"/>
      <c r="I45" s="72"/>
      <c r="J45" s="229">
        <f>J37+J38+J39+J40+J41+J42+J43</f>
        <v>9714.87</v>
      </c>
      <c r="K45" s="70"/>
      <c r="L45" s="70"/>
      <c r="M45" s="70"/>
      <c r="S45" s="67"/>
      <c r="T45" s="67"/>
      <c r="U45" s="68"/>
      <c r="V45" s="67"/>
      <c r="W45" s="67"/>
      <c r="X45" s="66"/>
      <c r="Y45" s="66"/>
      <c r="Z45" s="66"/>
      <c r="AA45" s="66"/>
      <c r="AB45" s="71"/>
      <c r="AF45" s="6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</row>
    <row r="46" spans="2:32" ht="14.25">
      <c r="B46" s="1"/>
      <c r="C46" s="1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"/>
      <c r="X46" s="1"/>
      <c r="Y46" s="1"/>
      <c r="Z46" s="1"/>
      <c r="AA46" s="1"/>
      <c r="AB46" s="4"/>
      <c r="AF46" s="1"/>
    </row>
    <row r="47" spans="2:32" ht="14.25">
      <c r="B47" s="1"/>
      <c r="C47" s="1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8"/>
      <c r="U47" s="3"/>
      <c r="V47" s="3"/>
      <c r="W47" s="1"/>
      <c r="X47" s="1"/>
      <c r="Y47" s="1"/>
      <c r="Z47" s="1"/>
      <c r="AA47" s="1"/>
      <c r="AB47" s="4"/>
      <c r="AF47" s="1"/>
    </row>
    <row r="48" spans="2:32" ht="14.25">
      <c r="B48" s="1"/>
      <c r="C48" s="1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4"/>
      <c r="U48" s="3"/>
      <c r="V48" s="3"/>
      <c r="W48" s="1"/>
      <c r="X48" s="1"/>
      <c r="Y48" s="1"/>
      <c r="Z48" s="1"/>
      <c r="AA48" s="1"/>
      <c r="AB48" s="4"/>
      <c r="AF48" s="1"/>
    </row>
    <row r="49" spans="2:32" ht="14.25">
      <c r="B49" s="1"/>
      <c r="C49" s="1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"/>
      <c r="X49" s="1"/>
      <c r="Y49" s="1"/>
      <c r="Z49" s="1"/>
      <c r="AA49" s="1"/>
      <c r="AB49" s="4"/>
      <c r="AF49" s="1"/>
    </row>
    <row r="50" spans="2:32" ht="14.25">
      <c r="B50" s="1"/>
      <c r="C50" s="1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1"/>
      <c r="Z50" s="1"/>
      <c r="AA50" s="1"/>
      <c r="AB50" s="4"/>
      <c r="AF50" s="1"/>
    </row>
    <row r="51" spans="2:32" ht="14.25">
      <c r="B51" s="1"/>
      <c r="C51" s="1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"/>
      <c r="X51" s="1"/>
      <c r="Y51" s="1"/>
      <c r="Z51" s="1"/>
      <c r="AA51" s="1"/>
      <c r="AB51" s="4"/>
      <c r="AF51" s="1"/>
    </row>
    <row r="52" spans="2:32" ht="14.25">
      <c r="B52" s="1"/>
      <c r="C52" s="1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"/>
      <c r="X52" s="1"/>
      <c r="Y52" s="1"/>
      <c r="Z52" s="1"/>
      <c r="AA52" s="1"/>
      <c r="AB52" s="4"/>
      <c r="AF52" s="1"/>
    </row>
    <row r="53" spans="2:32" ht="14.25">
      <c r="B53" s="1"/>
      <c r="C53" s="1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"/>
      <c r="X53" s="1"/>
      <c r="Y53" s="1"/>
      <c r="Z53" s="1"/>
      <c r="AA53" s="1"/>
      <c r="AB53" s="4"/>
      <c r="AF53" s="1"/>
    </row>
    <row r="54" spans="2:32" ht="14.25">
      <c r="B54" s="1"/>
      <c r="C54" s="1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"/>
      <c r="X54" s="1"/>
      <c r="Y54" s="1"/>
      <c r="Z54" s="1"/>
      <c r="AA54" s="1"/>
      <c r="AB54" s="4"/>
      <c r="AF54" s="1"/>
    </row>
    <row r="55" spans="2:32" ht="14.25">
      <c r="B55" s="1"/>
      <c r="C55" s="1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"/>
      <c r="X55" s="1"/>
      <c r="Y55" s="1"/>
      <c r="Z55" s="1"/>
      <c r="AA55" s="1"/>
      <c r="AB55" s="4"/>
      <c r="AF55" s="1"/>
    </row>
    <row r="56" spans="2:32" ht="14.25">
      <c r="B56" s="1"/>
      <c r="C56" s="1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1"/>
      <c r="X56" s="1"/>
      <c r="Y56" s="1"/>
      <c r="Z56" s="1"/>
      <c r="AA56" s="1"/>
      <c r="AB56" s="4"/>
      <c r="AF56" s="1"/>
    </row>
    <row r="57" spans="2:32" ht="14.25">
      <c r="B57" s="1"/>
      <c r="C57" s="1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"/>
      <c r="X57" s="1"/>
      <c r="Y57" s="1"/>
      <c r="Z57" s="1"/>
      <c r="AA57" s="1"/>
      <c r="AB57" s="4"/>
      <c r="AF57" s="1"/>
    </row>
    <row r="58" spans="2:32" ht="14.25">
      <c r="B58" s="1"/>
      <c r="C58" s="1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"/>
      <c r="X58" s="1"/>
      <c r="Y58" s="1"/>
      <c r="Z58" s="1"/>
      <c r="AA58" s="1"/>
      <c r="AB58" s="4"/>
      <c r="AF58" s="1"/>
    </row>
    <row r="59" spans="2:32" ht="14.25">
      <c r="B59" s="1"/>
      <c r="C59" s="1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"/>
      <c r="X59" s="1"/>
      <c r="Y59" s="1"/>
      <c r="Z59" s="1"/>
      <c r="AA59" s="1"/>
      <c r="AB59" s="4"/>
      <c r="AF59" s="1"/>
    </row>
    <row r="60" spans="2:32" ht="14.25">
      <c r="B60" s="1"/>
      <c r="C60" s="1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  <c r="X60" s="1"/>
      <c r="Y60" s="1"/>
      <c r="Z60" s="1"/>
      <c r="AA60" s="1"/>
      <c r="AB60" s="4"/>
      <c r="AF60" s="1"/>
    </row>
    <row r="61" spans="2:32" ht="14.25">
      <c r="B61" s="1"/>
      <c r="C61" s="1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1"/>
      <c r="X61" s="1"/>
      <c r="Y61" s="1"/>
      <c r="Z61" s="1"/>
      <c r="AA61" s="1"/>
      <c r="AB61" s="4"/>
      <c r="AF61" s="1"/>
    </row>
    <row r="62" spans="2:32" ht="14.25">
      <c r="B62" s="1"/>
      <c r="C62" s="1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1"/>
      <c r="X62" s="1"/>
      <c r="Y62" s="1"/>
      <c r="Z62" s="1"/>
      <c r="AA62" s="1"/>
      <c r="AB62" s="4"/>
      <c r="AF62" s="1"/>
    </row>
    <row r="63" spans="2:32" ht="14.25">
      <c r="B63" s="1"/>
      <c r="C63" s="1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"/>
      <c r="X63" s="1"/>
      <c r="Y63" s="1"/>
      <c r="Z63" s="1"/>
      <c r="AA63" s="1"/>
      <c r="AB63" s="4"/>
      <c r="AF63" s="1"/>
    </row>
    <row r="64" spans="2:32" ht="14.25">
      <c r="B64" s="1"/>
      <c r="C64" s="1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"/>
      <c r="X64" s="1"/>
      <c r="Y64" s="1"/>
      <c r="Z64" s="1"/>
      <c r="AA64" s="1"/>
      <c r="AB64" s="4"/>
      <c r="AF64" s="1"/>
    </row>
    <row r="65" spans="2:32" ht="14.25">
      <c r="B65" s="1"/>
      <c r="C65" s="1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"/>
      <c r="X65" s="1"/>
      <c r="Y65" s="1"/>
      <c r="Z65" s="1"/>
      <c r="AA65" s="1"/>
      <c r="AB65" s="4"/>
      <c r="AF65" s="1"/>
    </row>
    <row r="66" spans="2:32" ht="14.25">
      <c r="B66" s="1"/>
      <c r="C66" s="1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"/>
      <c r="X66" s="1"/>
      <c r="Y66" s="1"/>
      <c r="Z66" s="1"/>
      <c r="AA66" s="1"/>
      <c r="AB66" s="4"/>
      <c r="AF66" s="1"/>
    </row>
    <row r="67" spans="2:32" ht="14.25">
      <c r="B67" s="1"/>
      <c r="C67" s="1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  <c r="X67" s="1"/>
      <c r="Y67" s="1"/>
      <c r="Z67" s="1"/>
      <c r="AA67" s="1"/>
      <c r="AB67" s="4"/>
      <c r="AF67" s="1"/>
    </row>
    <row r="68" spans="2:32" ht="14.25">
      <c r="B68" s="1"/>
      <c r="C68" s="1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X68" s="1"/>
      <c r="Y68" s="1"/>
      <c r="Z68" s="1"/>
      <c r="AA68" s="1"/>
      <c r="AB68" s="4"/>
      <c r="AF68" s="1"/>
    </row>
    <row r="69" spans="2:32" ht="14.25">
      <c r="B69" s="1"/>
      <c r="C69" s="1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"/>
      <c r="X69" s="1"/>
      <c r="Y69" s="1"/>
      <c r="Z69" s="1"/>
      <c r="AA69" s="1"/>
      <c r="AB69" s="4"/>
      <c r="AF69" s="1"/>
    </row>
    <row r="70" spans="2:32" ht="14.25">
      <c r="B70" s="1"/>
      <c r="C70" s="1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"/>
      <c r="X70" s="1"/>
      <c r="Y70" s="1"/>
      <c r="Z70" s="1"/>
      <c r="AA70" s="1"/>
      <c r="AB70" s="4"/>
      <c r="AF70" s="1"/>
    </row>
    <row r="71" spans="2:32" ht="14.25">
      <c r="B71" s="1"/>
      <c r="C71" s="1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"/>
      <c r="X71" s="1"/>
      <c r="Y71" s="1"/>
      <c r="Z71" s="1"/>
      <c r="AA71" s="1"/>
      <c r="AB71" s="4"/>
      <c r="AF71" s="1"/>
    </row>
    <row r="72" spans="2:32" ht="14.25">
      <c r="B72" s="1"/>
      <c r="C72" s="1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"/>
      <c r="X72" s="1"/>
      <c r="Y72" s="1"/>
      <c r="Z72" s="1"/>
      <c r="AA72" s="1"/>
      <c r="AB72" s="4"/>
      <c r="AF72" s="1"/>
    </row>
    <row r="73" spans="2:32" ht="12.75">
      <c r="B73" s="5"/>
      <c r="C73" s="5"/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5"/>
      <c r="X73" s="5"/>
      <c r="Y73" s="5"/>
      <c r="Z73" s="5"/>
      <c r="AA73" s="5"/>
      <c r="AB73" s="6"/>
      <c r="AF73" s="5"/>
    </row>
  </sheetData>
  <mergeCells count="86">
    <mergeCell ref="C13:C15"/>
    <mergeCell ref="D13:D15"/>
    <mergeCell ref="B37:D37"/>
    <mergeCell ref="AS37:AX37"/>
    <mergeCell ref="AC12:AC14"/>
    <mergeCell ref="X13:Z13"/>
    <mergeCell ref="AO26:AO27"/>
    <mergeCell ref="AO16:AO25"/>
    <mergeCell ref="AQ16:AQ25"/>
    <mergeCell ref="B45:D45"/>
    <mergeCell ref="B44:D44"/>
    <mergeCell ref="B43:D43"/>
    <mergeCell ref="B42:D42"/>
    <mergeCell ref="B41:D41"/>
    <mergeCell ref="B40:D40"/>
    <mergeCell ref="B39:D39"/>
    <mergeCell ref="B38:D38"/>
    <mergeCell ref="A26:A27"/>
    <mergeCell ref="AG11:AM11"/>
    <mergeCell ref="A11:A15"/>
    <mergeCell ref="B11:B14"/>
    <mergeCell ref="E11:I11"/>
    <mergeCell ref="H12:I12"/>
    <mergeCell ref="J11:T11"/>
    <mergeCell ref="X11:AB11"/>
    <mergeCell ref="AF11:AF13"/>
    <mergeCell ref="J12:K14"/>
    <mergeCell ref="A16:A25"/>
    <mergeCell ref="X12:AB12"/>
    <mergeCell ref="AA13:AB13"/>
    <mergeCell ref="AC11:AD11"/>
    <mergeCell ref="C11:D11"/>
    <mergeCell ref="L12:N14"/>
    <mergeCell ref="O12:P14"/>
    <mergeCell ref="Q12:R14"/>
    <mergeCell ref="S12:S13"/>
    <mergeCell ref="T12:T15"/>
    <mergeCell ref="B3:M3"/>
    <mergeCell ref="AO11:AQ11"/>
    <mergeCell ref="AT13:AT14"/>
    <mergeCell ref="AS13:AS14"/>
    <mergeCell ref="A6:BC7"/>
    <mergeCell ref="BB12:BB14"/>
    <mergeCell ref="BC12:BC14"/>
    <mergeCell ref="BB11:BC11"/>
    <mergeCell ref="A8:BC9"/>
    <mergeCell ref="AD12:AD14"/>
    <mergeCell ref="A2:BC2"/>
    <mergeCell ref="A4:BC4"/>
    <mergeCell ref="A5:BC5"/>
    <mergeCell ref="U12:U13"/>
    <mergeCell ref="V12:V13"/>
    <mergeCell ref="W12:W13"/>
    <mergeCell ref="AS11:AX11"/>
    <mergeCell ref="AS12:AU12"/>
    <mergeCell ref="AH12:AJ12"/>
    <mergeCell ref="AW12:AW14"/>
    <mergeCell ref="AP16:AP25"/>
    <mergeCell ref="AO33:AQ33"/>
    <mergeCell ref="AX12:AX14"/>
    <mergeCell ref="AQ26:AQ27"/>
    <mergeCell ref="AQ13:AQ14"/>
    <mergeCell ref="AP13:AP14"/>
    <mergeCell ref="AO13:AO14"/>
    <mergeCell ref="AV12:AV14"/>
    <mergeCell ref="AR36:AR37"/>
    <mergeCell ref="AS36:AX36"/>
    <mergeCell ref="AP26:AP27"/>
    <mergeCell ref="AZ12:AZ14"/>
    <mergeCell ref="AU13:AU14"/>
    <mergeCell ref="AS34:AX34"/>
    <mergeCell ref="AX30:AX31"/>
    <mergeCell ref="AY30:AY31"/>
    <mergeCell ref="AW33:AX33"/>
    <mergeCell ref="AO36:AQ37"/>
    <mergeCell ref="N42:O42"/>
    <mergeCell ref="Q42:R42"/>
    <mergeCell ref="Q43:R44"/>
    <mergeCell ref="P43:P44"/>
    <mergeCell ref="N43:O44"/>
    <mergeCell ref="Q38:R39"/>
    <mergeCell ref="P38:P39"/>
    <mergeCell ref="N38:O39"/>
    <mergeCell ref="Q40:R41"/>
    <mergeCell ref="P40:P41"/>
    <mergeCell ref="N40:O41"/>
  </mergeCells>
  <printOptions horizontalCentered="1"/>
  <pageMargins left="0.2755905511811024" right="0.35433070866141736" top="0.72" bottom="0.72" header="0.5118110236220472" footer="0.5118110236220472"/>
  <pageSetup fitToHeight="1" fitToWidth="1" horizontalDpi="300" verticalDpi="300" orientation="landscape" paperSize="8" scale="36" r:id="rId2"/>
  <headerFooter alignWithMargins="0">
    <oddFooter>&amp;L&amp;"Arial,Grassetto"&amp;6P.L. 610 - "CORNELIA"&amp;R&amp;"Arial,Grassetto"&amp;6POLARIS - STUDIO ASSOCIATO</oddFooter>
  </headerFooter>
  <colBreaks count="1" manualBreakCount="1">
    <brk id="26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23" sqref="D23"/>
    </sheetView>
  </sheetViews>
  <sheetFormatPr defaultColWidth="9.00390625" defaultRowHeight="12.75"/>
  <cols>
    <col min="1" max="1" width="15.00390625" style="0" customWidth="1"/>
    <col min="2" max="2" width="8.75390625" style="0" customWidth="1"/>
    <col min="3" max="3" width="11.125" style="0" customWidth="1"/>
    <col min="4" max="5" width="8.75390625" style="0" customWidth="1"/>
    <col min="6" max="7" width="11.875" style="0" customWidth="1"/>
    <col min="8" max="16384" width="11.00390625" style="0" customWidth="1"/>
  </cols>
  <sheetData>
    <row r="1" spans="1:7" ht="23.25">
      <c r="A1" s="1095" t="s">
        <v>206</v>
      </c>
      <c r="B1" s="1095"/>
      <c r="C1" s="1095"/>
      <c r="D1" s="1095"/>
      <c r="E1" s="1095"/>
      <c r="F1" s="1095"/>
      <c r="G1" s="1095"/>
    </row>
    <row r="2" ht="13.5" thickBot="1"/>
    <row r="3" spans="1:7" ht="16.5" thickBot="1">
      <c r="A3" s="21" t="s">
        <v>1</v>
      </c>
      <c r="B3" s="22" t="s">
        <v>2</v>
      </c>
      <c r="C3" s="23" t="s">
        <v>4</v>
      </c>
      <c r="D3" s="1098" t="s">
        <v>3</v>
      </c>
      <c r="E3" s="1098"/>
      <c r="F3" s="22" t="s">
        <v>8</v>
      </c>
      <c r="G3" s="23" t="s">
        <v>203</v>
      </c>
    </row>
    <row r="4" spans="1:7" ht="14.25">
      <c r="A4" s="1097" t="s">
        <v>199</v>
      </c>
      <c r="B4" s="1096">
        <v>158970</v>
      </c>
      <c r="C4" s="12">
        <f>G4*33</f>
        <v>28007.760000000002</v>
      </c>
      <c r="D4" s="12"/>
      <c r="E4" s="12">
        <v>42436</v>
      </c>
      <c r="F4" s="12" t="s">
        <v>200</v>
      </c>
      <c r="G4" s="13">
        <f>E4/50</f>
        <v>848.72</v>
      </c>
    </row>
    <row r="5" spans="1:7" ht="14.25">
      <c r="A5" s="1097"/>
      <c r="B5" s="1099"/>
      <c r="C5" s="12">
        <f>D5*1.01</f>
        <v>2575.5</v>
      </c>
      <c r="D5" s="12">
        <v>2550</v>
      </c>
      <c r="E5" s="12"/>
      <c r="F5" s="12" t="s">
        <v>146</v>
      </c>
      <c r="G5" s="13"/>
    </row>
    <row r="6" spans="1:7" ht="14.25">
      <c r="A6" s="1097"/>
      <c r="B6" s="1099"/>
      <c r="C6" s="12">
        <f>D6*1.1</f>
        <v>5863.000000000001</v>
      </c>
      <c r="D6" s="12">
        <v>5330</v>
      </c>
      <c r="E6" s="12"/>
      <c r="F6" s="12" t="s">
        <v>147</v>
      </c>
      <c r="G6" s="13"/>
    </row>
    <row r="7" spans="1:7" ht="14.25">
      <c r="A7" s="1097"/>
      <c r="B7" s="1099"/>
      <c r="C7" s="12">
        <f>D7*1.3</f>
        <v>4290</v>
      </c>
      <c r="D7" s="12">
        <v>3300</v>
      </c>
      <c r="E7" s="12"/>
      <c r="F7" s="12" t="s">
        <v>148</v>
      </c>
      <c r="G7" s="13"/>
    </row>
    <row r="8" spans="1:7" ht="14.25">
      <c r="A8" s="1097"/>
      <c r="B8" s="1099"/>
      <c r="C8" s="12">
        <f>D8*1.1</f>
        <v>0</v>
      </c>
      <c r="D8" s="12">
        <v>0</v>
      </c>
      <c r="E8" s="12"/>
      <c r="F8" s="12" t="s">
        <v>201</v>
      </c>
      <c r="G8" s="13"/>
    </row>
    <row r="9" spans="1:7" ht="14.25">
      <c r="A9" s="1097"/>
      <c r="B9" s="1099"/>
      <c r="C9" s="12">
        <f>D9*1</f>
        <v>11563</v>
      </c>
      <c r="D9" s="12">
        <v>11563</v>
      </c>
      <c r="E9" s="12"/>
      <c r="F9" s="12" t="s">
        <v>202</v>
      </c>
      <c r="G9" s="13"/>
    </row>
    <row r="10" spans="1:7" ht="15" thickBot="1">
      <c r="A10" s="1097"/>
      <c r="B10" s="1099"/>
      <c r="C10" s="12">
        <f>D10*1.1</f>
        <v>0</v>
      </c>
      <c r="D10" s="12">
        <v>0</v>
      </c>
      <c r="E10" s="12"/>
      <c r="F10" s="12"/>
      <c r="G10" s="13"/>
    </row>
    <row r="11" spans="1:7" ht="15" thickBot="1">
      <c r="A11" s="1097"/>
      <c r="B11" s="1099"/>
      <c r="C11" s="12"/>
      <c r="D11" s="715">
        <f>SUM(D4:D10)</f>
        <v>22743</v>
      </c>
      <c r="E11" s="716">
        <f>SUM(E3:E10)</f>
        <v>42436</v>
      </c>
      <c r="F11" s="12"/>
      <c r="G11" s="13"/>
    </row>
    <row r="12" spans="1:7" ht="15.75" customHeight="1" thickBot="1">
      <c r="A12" s="717" t="s">
        <v>5</v>
      </c>
      <c r="B12" s="718">
        <f>B4</f>
        <v>158970</v>
      </c>
      <c r="C12" s="719">
        <f>SUM(C4:C11)</f>
        <v>52299.26</v>
      </c>
      <c r="D12" s="720"/>
      <c r="E12" s="720">
        <f>D11+E11</f>
        <v>65179</v>
      </c>
      <c r="F12" s="719"/>
      <c r="G12" s="721">
        <f>SUM(G4:G11)</f>
        <v>848.72</v>
      </c>
    </row>
    <row r="13" spans="1:7" ht="36.75" customHeight="1">
      <c r="A13" s="1097" t="s">
        <v>204</v>
      </c>
      <c r="B13" s="8">
        <v>64736</v>
      </c>
      <c r="C13" s="12">
        <f>G13*33</f>
        <v>11963.16</v>
      </c>
      <c r="D13" s="14"/>
      <c r="E13" s="14">
        <v>18126</v>
      </c>
      <c r="F13" s="12" t="s">
        <v>200</v>
      </c>
      <c r="G13" s="13">
        <f>E13/50</f>
        <v>362.52</v>
      </c>
    </row>
    <row r="14" spans="1:7" ht="36.75" customHeight="1" thickBot="1">
      <c r="A14" s="1100"/>
      <c r="B14" s="246"/>
      <c r="C14" s="10"/>
      <c r="D14" s="10"/>
      <c r="E14" s="10">
        <v>0</v>
      </c>
      <c r="F14" s="9" t="s">
        <v>146</v>
      </c>
      <c r="G14" s="714"/>
    </row>
    <row r="15" spans="1:7" ht="29.25" customHeight="1" thickBot="1">
      <c r="A15" s="1097" t="s">
        <v>205</v>
      </c>
      <c r="B15" s="1096">
        <v>42483</v>
      </c>
      <c r="C15" s="12">
        <f>G15*33</f>
        <v>9715.199999999999</v>
      </c>
      <c r="D15" s="10"/>
      <c r="E15" s="14">
        <v>14720</v>
      </c>
      <c r="F15" s="12" t="s">
        <v>200</v>
      </c>
      <c r="G15" s="13">
        <f>E15/50</f>
        <v>294.4</v>
      </c>
    </row>
    <row r="16" spans="1:7" ht="27" customHeight="1" thickBot="1">
      <c r="A16" s="1097"/>
      <c r="B16" s="1096"/>
      <c r="C16" s="14"/>
      <c r="D16" s="14"/>
      <c r="E16" s="11">
        <f>D15</f>
        <v>0</v>
      </c>
      <c r="F16" s="9" t="s">
        <v>146</v>
      </c>
      <c r="G16" s="13"/>
    </row>
    <row r="17" spans="1:7" ht="27" customHeight="1" thickTop="1">
      <c r="A17" s="436"/>
      <c r="B17" s="435"/>
      <c r="C17" s="14"/>
      <c r="D17" s="14"/>
      <c r="E17" s="14"/>
      <c r="F17" s="12"/>
      <c r="G17" s="13"/>
    </row>
    <row r="18" spans="1:7" ht="15">
      <c r="A18" s="15" t="s">
        <v>6</v>
      </c>
      <c r="B18" s="16">
        <f aca="true" t="shared" si="0" ref="B18:G18">SUM(B13:B16)</f>
        <v>107219</v>
      </c>
      <c r="C18" s="16">
        <f t="shared" si="0"/>
        <v>21678.36</v>
      </c>
      <c r="D18" s="16">
        <f t="shared" si="0"/>
        <v>0</v>
      </c>
      <c r="E18" s="16">
        <f t="shared" si="0"/>
        <v>32846</v>
      </c>
      <c r="F18" s="16">
        <f t="shared" si="0"/>
        <v>0</v>
      </c>
      <c r="G18" s="16">
        <f t="shared" si="0"/>
        <v>656.92</v>
      </c>
    </row>
    <row r="19" spans="1:6" ht="13.5" thickBot="1">
      <c r="A19" s="7"/>
      <c r="B19" s="8"/>
      <c r="C19" s="8"/>
      <c r="D19" s="8"/>
      <c r="E19" s="8"/>
      <c r="F19" s="8"/>
    </row>
    <row r="20" spans="1:7" ht="15.75" thickBot="1">
      <c r="A20" s="17" t="s">
        <v>7</v>
      </c>
      <c r="B20" s="18">
        <f>B12+B18</f>
        <v>266189</v>
      </c>
      <c r="C20" s="18">
        <f>C12+C18</f>
        <v>73977.62</v>
      </c>
      <c r="D20" s="19"/>
      <c r="E20" s="18">
        <f>E12+E18</f>
        <v>98025</v>
      </c>
      <c r="F20" s="19"/>
      <c r="G20" s="20">
        <f>G12+G18</f>
        <v>1505.6399999999999</v>
      </c>
    </row>
  </sheetData>
  <mergeCells count="7">
    <mergeCell ref="A1:G1"/>
    <mergeCell ref="B15:B16"/>
    <mergeCell ref="A15:A16"/>
    <mergeCell ref="D3:E3"/>
    <mergeCell ref="B4:B11"/>
    <mergeCell ref="A4:A11"/>
    <mergeCell ref="A13:A14"/>
  </mergeCells>
  <printOptions/>
  <pageMargins left="0.75" right="0.75" top="1" bottom="1" header="0.5" footer="0.5"/>
  <pageSetup fitToHeight="1" fitToWidth="1" orientation="portrait" paperSize="9" scale="99" r:id="rId1"/>
  <ignoredErrors>
    <ignoredError sqref="C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owl</dc:creator>
  <cp:keywords/>
  <dc:description/>
  <cp:lastModifiedBy>Rodella</cp:lastModifiedBy>
  <cp:lastPrinted>2007-09-26T10:41:07Z</cp:lastPrinted>
  <dcterms:created xsi:type="dcterms:W3CDTF">2007-03-01T16:17:06Z</dcterms:created>
  <dcterms:modified xsi:type="dcterms:W3CDTF">2007-09-27T15:48:09Z</dcterms:modified>
  <cp:category/>
  <cp:version/>
  <cp:contentType/>
  <cp:contentStatus/>
</cp:coreProperties>
</file>